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l="1"/>
  <c r="D18" i="2"/>
  <c r="D7" i="2"/>
  <c r="A11" i="1"/>
  <c r="F11" i="1"/>
  <c r="G11" i="1"/>
  <c r="I11" i="1"/>
  <c r="H11" i="1"/>
  <c r="A12" i="1"/>
  <c r="F12" i="1"/>
  <c r="G12" i="1"/>
  <c r="I12" i="1"/>
  <c r="H12" i="1"/>
  <c r="A13" i="1"/>
  <c r="F13" i="1"/>
  <c r="G13" i="1"/>
  <c r="I13" i="1"/>
  <c r="H13" i="1"/>
  <c r="A14" i="1"/>
  <c r="F14" i="1"/>
  <c r="G14" i="1"/>
  <c r="I14" i="1"/>
  <c r="H14" i="1"/>
  <c r="A15"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C11" i="1"/>
  <c r="C12" i="1"/>
  <c r="C13" i="1"/>
  <c r="C14" i="1"/>
  <c r="C15" i="1"/>
  <c r="C18" i="1"/>
  <c r="C20" i="1"/>
  <c r="C21" i="1"/>
  <c r="F5" i="1"/>
  <c r="I21" i="2"/>
  <c r="K45" i="2"/>
  <c r="H21" i="2"/>
  <c r="J21" i="2"/>
  <c r="D17" i="2"/>
  <c r="D5" i="2"/>
  <c r="H10" i="1"/>
  <c r="G10" i="1"/>
</calcChain>
</file>

<file path=xl/sharedStrings.xml><?xml version="1.0" encoding="utf-8"?>
<sst xmlns="http://schemas.openxmlformats.org/spreadsheetml/2006/main" count="368" uniqueCount="229">
  <si>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</si>
  <si>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</si>
  <si>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</si>
  <si>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</si>
  <si>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</si>
  <si>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</si>
  <si>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</si>
  <si>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</si>
  <si>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</si>
  <si>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</si>
  <si>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</si>
  <si>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</si>
  <si>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</si>
  <si>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</si>
  <si>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</si>
  <si>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</si>
  <si>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</si>
  <si>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</si>
  <si>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</si>
  <si>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</si>
  <si>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</si>
  <si>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</si>
  <si>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</si>
  <si>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</si>
  <si>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</si>
  <si>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</si>
  <si>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</si>
  <si>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</si>
  <si>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</si>
  <si>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</si>
  <si>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</si>
  <si>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</si>
  <si>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</si>
  <si>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</si>
  <si>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</si>
  <si>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</si>
  <si>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</si>
  <si>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</si>
  <si>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</si>
  <si>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</si>
  <si>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</si>
  <si>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</si>
  <si>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</si>
  <si>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</si>
  <si>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</si>
  <si>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</si>
  <si>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</si>
  <si>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</si>
  <si>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</si>
  <si>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</si>
  <si>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</si>
  <si>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</si>
  <si>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</si>
  <si>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</si>
  <si>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</si>
  <si>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</si>
  <si>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</si>
  <si>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</si>
  <si>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</si>
  <si>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</si>
  <si>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</si>
  <si>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</si>
  <si>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</si>
  <si>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</si>
  <si>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</si>
  <si>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</si>
  <si>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</si>
  <si>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</si>
  <si>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</si>
  <si>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</si>
  <si>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</si>
  <si>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</si>
  <si>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</si>
  <si>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</si>
  <si>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</si>
  <si>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</si>
  <si>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</si>
  <si>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</si>
  <si>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</si>
  <si>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</si>
  <si>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</si>
  <si>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</si>
  <si>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</si>
  <si>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</si>
  <si>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</si>
  <si>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</si>
  <si>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</si>
  <si>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</si>
  <si>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</si>
  <si>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</si>
  <si>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</si>
  <si>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</si>
  <si>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</si>
  <si>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</si>
  <si>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</si>
  <si>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</si>
  <si>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</si>
  <si>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</si>
  <si>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</si>
  <si>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</si>
  <si>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</si>
  <si>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</si>
  <si>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</si>
  <si>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</si>
  <si>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</si>
  <si>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</si>
  <si>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</si>
  <si>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</si>
  <si>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</si>
  <si>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</si>
  <si>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</si>
  <si>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</si>
  <si>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</si>
  <si>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</si>
  <si>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</si>
  <si>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</si>
  <si>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</si>
  <si>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</si>
  <si>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</si>
  <si>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</si>
  <si>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</si>
  <si>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</si>
  <si>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</si>
  <si>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</si>
  <si>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</si>
  <si>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</si>
  <si>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</si>
  <si>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</si>
  <si>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</si>
  <si>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</si>
  <si>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</si>
  <si>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</si>
  <si>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</si>
  <si>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</si>
  <si>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</si>
  <si>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</si>
  <si>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</si>
  <si>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</si>
  <si>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</si>
  <si>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</si>
  <si>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</si>
  <si>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</si>
  <si>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</si>
  <si>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</si>
  <si>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</si>
  <si>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</si>
  <si>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</si>
  <si>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Cuaderno de Estudio</t>
  </si>
  <si>
    <t>Marcela Guevara B.</t>
  </si>
  <si>
    <t>Fotografía</t>
  </si>
  <si>
    <t>IMG01</t>
  </si>
  <si>
    <t>Mapa de Colombia</t>
  </si>
  <si>
    <t>IMG10</t>
  </si>
  <si>
    <t>IMG11</t>
  </si>
  <si>
    <t>IMG12</t>
  </si>
  <si>
    <t>IMG13</t>
  </si>
  <si>
    <t>IMG14</t>
  </si>
  <si>
    <t>IMG15</t>
  </si>
  <si>
    <t>IMG16</t>
  </si>
  <si>
    <t>IMG18</t>
  </si>
  <si>
    <t>IMG19</t>
  </si>
  <si>
    <t>IMG20</t>
  </si>
  <si>
    <t>IMG21</t>
  </si>
  <si>
    <t>La conquista de América</t>
  </si>
  <si>
    <t>CS_04_03_CO</t>
  </si>
  <si>
    <t>Cruz de madera</t>
  </si>
  <si>
    <t xml:space="preserve">Imagen Shutterstock: 2560781 </t>
  </si>
  <si>
    <t xml:space="preserve">Imagen Shutterstock: 252140086 </t>
  </si>
  <si>
    <t>Cristóbal Colón desembarco en La Española en 1492</t>
  </si>
  <si>
    <t>http://alazul.com/articulo/20/quinto-centenario-requerimiento-documento-juridico-abominable-todos-tiempos</t>
  </si>
  <si>
    <t>Reyes de españa</t>
  </si>
  <si>
    <t xml:space="preserve">Shutterstock, imagen 85556590 </t>
  </si>
  <si>
    <t>Conquistadores españoles que luchan contra los nativos</t>
  </si>
  <si>
    <t xml:space="preserve">Shutterstock, imagen 125091464 </t>
  </si>
  <si>
    <t>Selva</t>
  </si>
  <si>
    <t>http://fraterlucis.blogspot.com/2008/08/xenofobia.html</t>
  </si>
  <si>
    <t>Indigenas maltratados</t>
  </si>
  <si>
    <t>IMG07</t>
  </si>
  <si>
    <t>Ilustración</t>
  </si>
  <si>
    <t>Ilustrar un mapa similar a este, pero en lugar de líneas y números diferenciar cada etapa con colores diferentes.</t>
  </si>
  <si>
    <t>Mapa de américa</t>
  </si>
  <si>
    <t>IMG08</t>
  </si>
  <si>
    <t>Ilustrar un mapa similar a este. Resaltar en color naranja las islas y el territorio actual de Panamá. Dejar solo las flechas anaranjadas que salen de la Española hacia la zona de Panamá. Dejar los nombres de las islas, del mar Caribe y de los conquistadores que aparecen en las flechas. Resaltar la ubicación de Santa María la Antigua.</t>
  </si>
  <si>
    <t>Mapa golfo de mexico</t>
  </si>
  <si>
    <t>IMG09</t>
  </si>
  <si>
    <t>Imagen Banco de Contenidos / Moctezuma I / Moctezuma I, emperador de los aztecas</t>
  </si>
  <si>
    <t>El emperador de los aztecas</t>
  </si>
  <si>
    <t>Ilustrar un mapa similar a este, pero que incluya a Cuba, de donde debe salir la flecha inicial. Únicamente dejar los siguientes nombres: Cuba, Océano Pacífico, Península de Yucatán, Veracruz y Tenhochtitlán. Las únicas flechas que deben dejarse son las que están en color naranja. No incluir convenciones.</t>
  </si>
  <si>
    <t>Mapa de mexico</t>
  </si>
  <si>
    <t>Imagen Banco de Contenidos / Pizarro / Francisco Pizarro (Museo del Castillo de Versalles, Francia)</t>
  </si>
  <si>
    <t xml:space="preserve">Francisco Pizarro </t>
  </si>
  <si>
    <t>Imagen Banco de Contenidos / Athaualpa / Con la muerte de Atahualpa se produjo la decadencia definitiva del Imperio inca</t>
  </si>
  <si>
    <t>Asesinato de Atahualpa</t>
  </si>
  <si>
    <t>Ilustrar un mapa similar a este. Dejar las tres expediciones de Pizarro, con sus convenciones. Solo dejar los nombres de: Océano Pacífico, Océano Atlántico, Panamá, Tumbes, San Miguel, Cajamarca, Cuzco y en vez de Lima escribir Ciudad de los Reyes.</t>
  </si>
  <si>
    <t>Mapa de Perú</t>
  </si>
  <si>
    <t xml:space="preserve">Shutterstock, imagen 176560592 </t>
  </si>
  <si>
    <t>Monumento mapuche tribu india en el parque municipal de Santiago - Chile</t>
  </si>
  <si>
    <t xml:space="preserve">Shutterstock, imagen 111621017 </t>
  </si>
  <si>
    <t xml:space="preserve">Un sello impreso en España de los " exploradores y colonizadores de América ( primera serie ) </t>
  </si>
  <si>
    <t>Ilustrar mapa similar a este. Para toda esta sección tomar un croquis de Colombia. En este caso, dejar solo las líneas verdes y rosadas correspondientes a Alonso de Ojeda y Rodrigo de Bastidas. Dejar los nombres de los países vecinos, los mares y los ríos. De las ciudades, solo dejar los siguientes nombres: Cabo de la Vela, San Sebastián, Santa María, Santra Marta y Cartagena. Dejar solo las convenciones correspondientes a estas dos exploraciones.</t>
  </si>
  <si>
    <t>IMG17</t>
  </si>
  <si>
    <t>IMG22</t>
  </si>
  <si>
    <t>Ruta Planeta / Banco de contenidos / Vasco Núñez de Balboa</t>
  </si>
  <si>
    <t xml:space="preserve">Vasco Núñez de Balboa </t>
  </si>
  <si>
    <t>Ilustrar el mismo mapa de Colombia base. Dejar los nombres de los océanos y los ríos de la imagen No. 16. Solo dejar las rutas de expediciones que van por el Pacífico, y la de Balboa cruzando el Darién No diferenciarlas con figuras sino con colores, como en la imagen anterior. Dejar los nombres de las ciudades de Santa María y Ciudad de Panamá. Incluir solo las convenciones de las expediciones de Balboa, Andagoya, Pizarro, Almagro y Ruiz</t>
  </si>
  <si>
    <t>Las rutas de expediciones que van por el Pacífico, y la de Balboa cruzando el Darién</t>
  </si>
  <si>
    <t>Ilustrar el mismo mapa de Colombia base. Dejar los nombres de los océanos y los ríos de la imagen No. 16. Solo dejar las rutas de expediciones Francisco César, Juan Vadillo y Jorge Robledo (ubicarlas en los dos mapas de referencia: en uno es punteado rojo y otro punteado naranja; Vadillo está en el segundo mapa, con línea color azul. No diferenciarlas con figuras sino con líneas continuas de colores. Dejar los nombres de las ciudades de Cartagena, Santa Fe de Antioquia, Cartago. Incluir solo las convenciones de las expediciones correspondientes. Tener en cuenta que es Vadillo y no Badillo, como aparece en el mapa de ejemplo.</t>
  </si>
  <si>
    <t>El conquistador Jorge Robledo subió desde el sur hasta el actual territorio antioqueño</t>
  </si>
  <si>
    <t xml:space="preserve">Ilustrar el mismo mapa de Colombia base. Dejar los nombres de los océanos y los ríos de la imagen No. 16. Solo dejar las rutas de expediciones de Alfinger, Spira y Federman (líneas continuas continuas amarilla, roja y morada). No diferenciarlas con figuras sino con líneas continuas de colores. Dejar los nombres de las ciudades de Marcaibo, Barrancabermeja y Santa Fe. Incluir solo las convenciones de las expediciones correspondientes. </t>
  </si>
  <si>
    <t>Los alemanes Alfinger, Spira y Federmán fueron los conquistadores del oriente colombiano.</t>
  </si>
  <si>
    <t xml:space="preserve">Ilustrar el mismo mapa de Colombia base. Dejar los nombres de los océanos y los ríos de la imagen No. 16. Solo dejar las rutas de expediciones de Sebastián de Belalcázar (líneas verdes al suroccidente Tener en cuenta que en un punto toman dos caminos diferentes). No diferenciarlas con figuras sino con líneas continuas de colores. Dejar los nombres de las ciudades de Pasto, Popayán, Cali y Santa Fe (Ojo no Santa Fe de Bogotá). Incluir solo las convenciones de las expediciones correspondientes. </t>
  </si>
  <si>
    <t>Sebastián de Belalcázar se dirigió desde Perú a las tierras del norte</t>
  </si>
  <si>
    <t>Solicitar fotografía de la Balsa Muisca al Museo del Oro</t>
  </si>
  <si>
    <t xml:space="preserve">La Balsa muisca </t>
  </si>
  <si>
    <t xml:space="preserve">Imagen Shutterstock 252141652 </t>
  </si>
  <si>
    <t>IMG23</t>
  </si>
  <si>
    <t>Gonzalo Jimenez de Quesada</t>
  </si>
  <si>
    <t>IMG24</t>
  </si>
  <si>
    <t xml:space="preserve">Ilustrar el mismo mapa de Colombia base. Dejar los nombres de los océanos y los ríos de la imagen No. 16. Solo dejar las rutas de expediciones de Jiménez de Quesada, Belalcázar y Federman, que convergen en el centro. No diferenciarlas con figuras sino con líneas continuas de colores. Dejar los nombres de las ciudades de Santa Fe (Ojo, no Santa Fe de Bogotá), Tunja y Santa Marta. Incluir solo las convenciones de las expediciones correspondientes. </t>
  </si>
  <si>
    <t>Gonzalo Jiménez de Quesada llegó a territorio muisca por el norte</t>
  </si>
  <si>
    <t xml:space="preserve">Imagen Shutterstock 26053993 </t>
  </si>
  <si>
    <t>IMG25</t>
  </si>
  <si>
    <t xml:space="preserve">Antiguo Muisca </t>
  </si>
  <si>
    <t>IMG26</t>
  </si>
  <si>
    <t xml:space="preserve">Imagen Shutterstock 89579347 </t>
  </si>
  <si>
    <t xml:space="preserve">Guatavita laguna volcánica , Cundinamarca, Colombia </t>
  </si>
  <si>
    <t>IMG27</t>
  </si>
  <si>
    <t>Ilustrar a un grupo de conquistadores que derrumban una estatua similar a las de San Agustín, y en su lugar elevan una cruz.</t>
  </si>
  <si>
    <t>Monumentos indígenas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</si>
</sst>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22">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10" fillId="0" borderId="3" xfId="0" applyFont="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wrapText="1"/>
    </xf>
    <xf numFmtId="0" fontId="22" fillId="0" borderId="5" xfId="0" applyFont="1" applyBorder="1" applyAlignment="1">
      <alignment vertical="center" wrapText="1"/>
    </xf>
    <xf numFmtId="0" fontId="22" fillId="0" borderId="5" xfId="0" applyFont="1" applyBorder="1" applyAlignment="1">
      <alignment wrapText="1"/>
    </xf>
    <xf numFmtId="0" fontId="14" fillId="0" borderId="5" xfId="0" applyFont="1" applyBorder="1" applyAlignment="1">
      <alignment horizontal="left" wrapText="1"/>
    </xf>
    <xf numFmtId="1" fontId="9" fillId="0" borderId="5" xfId="0" applyNumberFormat="1" applyFon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9" fillId="0" borderId="5"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6" fillId="0" borderId="5" xfId="0" applyFont="1" applyFill="1" applyBorder="1" applyAlignment="1">
      <alignment horizontal="left" wrapText="1"/>
    </xf>
    <xf numFmtId="0" fontId="14" fillId="0" borderId="5" xfId="0" applyFont="1" applyFill="1" applyBorder="1" applyAlignment="1">
      <alignment horizontal="left" wrapText="1"/>
    </xf>
    <xf numFmtId="0" fontId="6" fillId="0" borderId="5" xfId="0" applyFont="1" applyFill="1" applyBorder="1" applyAlignment="1">
      <alignment wrapText="1"/>
    </xf>
    <xf numFmtId="0" fontId="14" fillId="0" borderId="5" xfId="0" applyFont="1" applyBorder="1" applyAlignment="1">
      <alignment horizontal="left" vertical="center"/>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34" activePane="bottomLeft" state="frozen"/>
      <selection pane="bottomLeft" activeCell="A37" sqref="A37"/>
    </sheetView>
  </sheetViews>
  <sheetFormatPr baseColWidth="10" defaultColWidth="10.875" defaultRowHeight="13.5" x14ac:dyDescent="0.25"/>
  <cols>
    <col min="1" max="1" width="7.875" style="2" customWidth="1"/>
    <col min="2" max="2" width="21" style="2" customWidth="1"/>
    <col min="3" max="3" width="21.25" style="2" customWidth="1"/>
    <col min="4" max="4" width="26.87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0</v>
      </c>
      <c r="C2" s="93" t="s">
        <v>24</v>
      </c>
      <c r="D2" s="94"/>
      <c r="F2" s="86" t="s">
        <v>1</v>
      </c>
      <c r="G2" s="87"/>
      <c r="H2" s="54"/>
      <c r="I2" s="54"/>
      <c r="J2" s="15"/>
    </row>
    <row r="3" spans="1:16" ht="15.75" x14ac:dyDescent="0.25">
      <c r="A3" s="1"/>
      <c r="B3" s="4" t="s">
        <v>9</v>
      </c>
      <c r="C3" s="95">
        <v>4</v>
      </c>
      <c r="D3" s="96"/>
      <c r="F3" s="88">
        <v>42123</v>
      </c>
      <c r="G3" s="89"/>
      <c r="H3" s="54"/>
      <c r="I3" s="54"/>
      <c r="J3" s="15"/>
    </row>
    <row r="4" spans="1:16" ht="16.5" x14ac:dyDescent="0.3">
      <c r="A4" s="1"/>
      <c r="B4" s="4" t="s">
        <v>55</v>
      </c>
      <c r="C4" s="97" t="s">
        <v>163</v>
      </c>
      <c r="D4" s="96"/>
      <c r="E4" s="5"/>
      <c r="F4" s="53" t="s">
        <v>56</v>
      </c>
      <c r="G4" s="52" t="s">
        <v>147</v>
      </c>
      <c r="H4" s="54"/>
      <c r="I4" s="54"/>
      <c r="J4" s="15"/>
      <c r="K4" s="15"/>
    </row>
    <row r="5" spans="1:16" ht="16.5" thickBot="1" x14ac:dyDescent="0.3">
      <c r="A5" s="1"/>
      <c r="B5" s="6" t="s">
        <v>2</v>
      </c>
      <c r="C5" s="98" t="s">
        <v>148</v>
      </c>
      <c r="D5" s="99"/>
      <c r="E5" s="5"/>
      <c r="F5" s="51" t="str">
        <f>IF(G4="Recurso","Motor del recurso","")</f>
        <v/>
      </c>
      <c r="G5" s="51" t="s">
        <v>58</v>
      </c>
      <c r="H5" s="54"/>
      <c r="I5" s="75"/>
      <c r="J5" s="15"/>
      <c r="K5" s="15"/>
    </row>
    <row r="6" spans="1:16" ht="16.5" thickBot="1" x14ac:dyDescent="0.3">
      <c r="A6" s="1"/>
      <c r="B6" s="1"/>
      <c r="C6" s="1"/>
      <c r="D6" s="1"/>
      <c r="E6" s="7"/>
      <c r="F6" s="1"/>
      <c r="G6" s="1"/>
      <c r="H6" s="54"/>
      <c r="I6" s="54"/>
      <c r="J6" s="15"/>
      <c r="K6" s="15"/>
    </row>
    <row r="7" spans="1:16" ht="15" customHeight="1" x14ac:dyDescent="0.25">
      <c r="A7" s="1"/>
      <c r="B7" s="38" t="s">
        <v>41</v>
      </c>
      <c r="C7" s="78" t="s">
        <v>164</v>
      </c>
      <c r="D7" s="37" t="s">
        <v>40</v>
      </c>
      <c r="F7" s="1"/>
      <c r="G7" s="1"/>
      <c r="H7" s="1"/>
      <c r="I7" s="1"/>
      <c r="J7" s="15"/>
      <c r="K7" s="15"/>
    </row>
    <row r="8" spans="1:16" s="8" customFormat="1" ht="16.5" thickBot="1" x14ac:dyDescent="0.3">
      <c r="A8" s="9"/>
      <c r="B8" s="9"/>
      <c r="C8" s="9"/>
      <c r="D8" s="10"/>
      <c r="E8" s="10"/>
      <c r="F8" s="90" t="s">
        <v>63</v>
      </c>
      <c r="G8" s="91"/>
      <c r="H8" s="91"/>
      <c r="I8" s="92"/>
      <c r="J8" s="17"/>
      <c r="K8" s="11"/>
      <c r="L8" s="2"/>
      <c r="M8" s="2"/>
      <c r="N8" s="2"/>
      <c r="O8" s="2"/>
      <c r="P8" s="2"/>
    </row>
    <row r="9" spans="1:16" ht="26.25" thickBot="1" x14ac:dyDescent="0.3">
      <c r="A9" s="34" t="s">
        <v>3</v>
      </c>
      <c r="B9" s="24" t="s">
        <v>10</v>
      </c>
      <c r="C9" s="23" t="s">
        <v>4</v>
      </c>
      <c r="D9" s="23" t="s">
        <v>5</v>
      </c>
      <c r="E9" s="23" t="s">
        <v>6</v>
      </c>
      <c r="F9" s="74" t="s">
        <v>62</v>
      </c>
      <c r="G9" s="74" t="s">
        <v>60</v>
      </c>
      <c r="H9" s="74" t="s">
        <v>61</v>
      </c>
      <c r="I9" s="74" t="s">
        <v>138</v>
      </c>
      <c r="J9" s="24" t="s">
        <v>7</v>
      </c>
      <c r="K9" s="25" t="s">
        <v>8</v>
      </c>
    </row>
    <row r="10" spans="1:16" s="11" customFormat="1" ht="31.5" x14ac:dyDescent="0.25">
      <c r="A10" s="80" t="s">
        <v>150</v>
      </c>
      <c r="B10" s="77" t="s">
        <v>166</v>
      </c>
      <c r="C10" s="26" t="str">
        <f>IF(OR(B10&lt;&gt;Ayuda!A5,J10&lt;&gt;""),IF($G$4="Recurso",CONCATENATE($G$4," ",$G$5),$G$4),"")</f>
        <v>Cuaderno de Estudio</v>
      </c>
      <c r="D10" s="13" t="s">
        <v>149</v>
      </c>
      <c r="E10" s="13" t="s">
        <v>146</v>
      </c>
      <c r="F10" s="13"/>
      <c r="G10" s="13" t="str">
        <f>IF(F10&lt;&gt;"",IF($G$4="Recurso",IF(LEFT($G$5,1)="M",VLOOKUP($G$5,'Definición técnica de imagenes'!$A$3:$G$17,5,FALSE),IF($G$5="F1",'Definición técnica de imagenes'!$E$15,'Definición técnica de imagenes'!$F$13)),'Definición técnica de imagenes'!$E$16),"")</f>
        <v/>
      </c>
      <c r="H10" s="13" t="str">
        <f>IF(I10&lt;&gt;"",IF(OR(B10&lt;&gt;"",J10&lt;&gt;""),CONCATENATE($C$7,"_",$A10,IF($G$4="Cuaderno de Estudio","_zoom",CONCATENATE("a",IF(LEFT($G$5,1)="F",".jpg",".png")))),""),"")</f>
        <v>CS_04_03_CO_IMG01_zoom</v>
      </c>
      <c r="I10" s="13" t="str">
        <f>IF(OR(B10&lt;&gt;"",J10&lt;&gt;""),IF($G$4="Recurso",IF(LEFT($G$5,1)="M",VLOOKUP($G$5,'Definición técnica de imagenes'!$A$3:$G$17,6,FALSE),IF($G$5="F1","","")),'Definición técnica de imagenes'!$F$16),"")</f>
        <v>800 x 600 px</v>
      </c>
      <c r="J10" s="79" t="s">
        <v>165</v>
      </c>
      <c r="K10" s="18"/>
    </row>
    <row r="11" spans="1:16" s="11" customFormat="1" ht="13.9" customHeight="1" x14ac:dyDescent="0.25">
      <c r="A11" s="12" t="str">
        <f>IF(OR(B11&lt;&gt;"",J11&lt;&gt;""),CONCATENATE(LEFT(A10,3),IF(MID(A10,4,2)+1&lt;10,CONCATENATE("0",MID(A10,4,2)+1))),"")</f>
        <v>IMG02</v>
      </c>
      <c r="B11" s="27" t="s">
        <v>167</v>
      </c>
      <c r="C11" s="26" t="str">
        <f t="shared" ref="C11:C22" si="0">IF(OR(B11&lt;&gt;"",J11&lt;&gt;""),IF($G$4="Recurso",CONCATENATE($G$4," ",$G$5),$G$4),"")</f>
        <v>Cuaderno de Estudio</v>
      </c>
      <c r="D11" s="13" t="s">
        <v>149</v>
      </c>
      <c r="E11" s="79" t="s">
        <v>146</v>
      </c>
      <c r="F11" s="13" t="str">
        <f t="shared" ref="F11:F74" si="1">IF(OR(B11&lt;&gt;"",J11&lt;&gt;""),CONCATENATE($C$7,"_",$A11,IF($G$4="Cuaderno de Estudio","_small",CONCATENATE(IF(I11="","","n"),IF(LEFT($G$5,1)="F",".jpg",".png")))),"")</f>
        <v>CS_04_03_CO_IMG02_small</v>
      </c>
      <c r="G11" s="13" t="str">
        <f>IF(F11&lt;&gt;"",IF($G$4="Recurso",IF(LEFT($G$5,1)="M",VLOOKUP($G$5,'Definición técnica de imagenes'!$A$3:$G$17,5,FALSE),IF($G$5="F1",'Definición técnica de imagenes'!$E$15,'Definición técnica de imagenes'!$F$13)),'Definición técnica de imagenes'!$E$16),"")</f>
        <v>526 x 370 px</v>
      </c>
      <c r="H11" s="13" t="str">
        <f t="shared" ref="H11:H74" si="2">IF(I11&lt;&gt;"",IF(OR(B11&lt;&gt;"",J11&lt;&gt;""),CONCATENATE($C$7,"_",$A11,IF($G$4="Cuaderno de Estudio","_zoom",CONCATENATE("a",IF(LEFT($G$5,1)="F",".jpg",".png")))),""),"")</f>
        <v>CS_04_03_CO_IMG02_zoom</v>
      </c>
      <c r="I11" s="13" t="str">
        <f>IF(OR(B11&lt;&gt;"",J11&lt;&gt;""),IF($G$4="Recurso",IF(LEFT($G$5,1)="M",VLOOKUP($G$5,'Definición técnica de imagenes'!$A$3:$G$17,6,FALSE),IF($G$5="F1","","")),'Definición técnica de imagenes'!$F$16),"")</f>
        <v>800 x 600 px</v>
      </c>
      <c r="J11" s="18" t="s">
        <v>168</v>
      </c>
      <c r="K11" s="14"/>
    </row>
    <row r="12" spans="1:16" s="11" customFormat="1" ht="81" x14ac:dyDescent="0.25">
      <c r="A12" s="12" t="str">
        <f t="shared" ref="A12:A18" si="3">IF(OR(B12&lt;&gt;"",J12&lt;&gt;""),CONCATENATE(LEFT(A11,3),IF(MID(A11,4,2)+1&lt;10,CONCATENATE("0",MID(A11,4,2)+1))),"")</f>
        <v>IMG03</v>
      </c>
      <c r="B12" s="28" t="s">
        <v>169</v>
      </c>
      <c r="C12" s="26" t="str">
        <f t="shared" si="0"/>
        <v>Cuaderno de Estudio</v>
      </c>
      <c r="D12" s="79" t="s">
        <v>149</v>
      </c>
      <c r="E12" s="79" t="s">
        <v>146</v>
      </c>
      <c r="F12" s="13" t="str">
        <f t="shared" si="1"/>
        <v>CS_04_03_CO_IMG03_small</v>
      </c>
      <c r="G12" s="13" t="str">
        <f>IF(F12&lt;&gt;"",IF($G$4="Recurso",IF(LEFT($G$5,1)="M",VLOOKUP($G$5,'Definición técnica de imagenes'!$A$3:$G$17,5,FALSE),IF($G$5="F1",'Definición técnica de imagenes'!$E$15,'Definición técnica de imagenes'!$F$13)),'Definición técnica de imagenes'!$E$16),"")</f>
        <v>526 x 370 px</v>
      </c>
      <c r="H12" s="13" t="str">
        <f t="shared" si="2"/>
        <v>CS_04_03_CO_IMG03_zoom</v>
      </c>
      <c r="I12" s="13" t="str">
        <f>IF(OR(B12&lt;&gt;"",J12&lt;&gt;""),IF($G$4="Recurso",IF(LEFT($G$5,1)="M",VLOOKUP($G$5,'Definición técnica de imagenes'!$A$3:$G$17,6,FALSE),IF($G$5="F1","","")),'Definición técnica de imagenes'!$F$16),"")</f>
        <v>800 x 600 px</v>
      </c>
      <c r="J12" s="81" t="s">
        <v>170</v>
      </c>
      <c r="K12" s="18"/>
    </row>
    <row r="13" spans="1:16" s="11" customFormat="1" ht="27" x14ac:dyDescent="0.25">
      <c r="A13" s="12" t="str">
        <f t="shared" si="3"/>
        <v>IMG04</v>
      </c>
      <c r="B13" s="27" t="s">
        <v>171</v>
      </c>
      <c r="C13" s="26" t="str">
        <f t="shared" si="0"/>
        <v>Cuaderno de Estudio</v>
      </c>
      <c r="D13" s="79" t="s">
        <v>149</v>
      </c>
      <c r="E13" s="79" t="s">
        <v>146</v>
      </c>
      <c r="F13" s="13" t="str">
        <f t="shared" si="1"/>
        <v>CS_04_03_CO_IMG04_small</v>
      </c>
      <c r="G13" s="13" t="str">
        <f>IF(F13&lt;&gt;"",IF($G$4="Recurso",IF(LEFT($G$5,1)="M",VLOOKUP($G$5,'Definición técnica de imagenes'!$A$3:$G$17,5,FALSE),IF($G$5="F1",'Definición técnica de imagenes'!$E$15,'Definición técnica de imagenes'!$F$13)),'Definición técnica de imagenes'!$E$16),"")</f>
        <v>526 x 370 px</v>
      </c>
      <c r="H13" s="13" t="str">
        <f t="shared" si="2"/>
        <v>CS_04_03_CO_IMG04_zoom</v>
      </c>
      <c r="I13" s="13" t="str">
        <f>IF(OR(B13&lt;&gt;"",J13&lt;&gt;""),IF($G$4="Recurso",IF(LEFT($G$5,1)="M",VLOOKUP($G$5,'Definición técnica de imagenes'!$A$3:$G$17,6,FALSE),IF($G$5="F1","","")),'Definición técnica de imagenes'!$F$16),"")</f>
        <v>800 x 600 px</v>
      </c>
      <c r="J13" s="81" t="s">
        <v>172</v>
      </c>
      <c r="K13" s="18"/>
    </row>
    <row r="14" spans="1:16" s="11" customFormat="1" ht="27" x14ac:dyDescent="0.25">
      <c r="A14" s="12" t="str">
        <f t="shared" si="3"/>
        <v>IMG05</v>
      </c>
      <c r="B14" s="27" t="s">
        <v>173</v>
      </c>
      <c r="C14" s="26" t="str">
        <f t="shared" si="0"/>
        <v>Cuaderno de Estudio</v>
      </c>
      <c r="D14" s="79" t="s">
        <v>149</v>
      </c>
      <c r="E14" s="79" t="s">
        <v>146</v>
      </c>
      <c r="F14" s="13" t="str">
        <f t="shared" si="1"/>
        <v>CS_04_03_CO_IMG05_small</v>
      </c>
      <c r="G14" s="13" t="str">
        <f>IF(F14&lt;&gt;"",IF($G$4="Recurso",IF(LEFT($G$5,1)="M",VLOOKUP($G$5,'Definición técnica de imagenes'!$A$3:$G$17,5,FALSE),IF($G$5="F1",'Definición técnica de imagenes'!$E$15,'Definición técnica de imagenes'!$F$13)),'Definición técnica de imagenes'!$E$16),"")</f>
        <v>526 x 370 px</v>
      </c>
      <c r="H14" s="13" t="str">
        <f t="shared" si="2"/>
        <v>CS_04_03_CO_IMG05_zoom</v>
      </c>
      <c r="I14" s="13" t="str">
        <f>IF(OR(B14&lt;&gt;"",J14&lt;&gt;""),IF($G$4="Recurso",IF(LEFT($G$5,1)="M",VLOOKUP($G$5,'Definición técnica de imagenes'!$A$3:$G$17,6,FALSE),IF($G$5="F1","","")),'Definición técnica de imagenes'!$F$16),"")</f>
        <v>800 x 600 px</v>
      </c>
      <c r="J14" s="81" t="s">
        <v>174</v>
      </c>
      <c r="K14" s="18"/>
    </row>
    <row r="15" spans="1:16" s="11" customFormat="1" ht="40.5" x14ac:dyDescent="0.25">
      <c r="A15" s="12" t="str">
        <f t="shared" si="3"/>
        <v>IMG06</v>
      </c>
      <c r="B15" s="27" t="s">
        <v>175</v>
      </c>
      <c r="C15" s="26" t="str">
        <f t="shared" si="0"/>
        <v>Cuaderno de Estudio</v>
      </c>
      <c r="D15" s="79" t="s">
        <v>149</v>
      </c>
      <c r="E15" s="79" t="s">
        <v>146</v>
      </c>
      <c r="F15" s="13" t="str">
        <f t="shared" si="1"/>
        <v>CS_04_03_CO_IMG06_small</v>
      </c>
      <c r="G15" s="13" t="str">
        <f>IF(F15&lt;&gt;"",IF($G$4="Recurso",IF(LEFT($G$5,1)="M",VLOOKUP($G$5,'Definición técnica de imagenes'!$A$3:$G$17,5,FALSE),IF($G$5="F1",'Definición técnica de imagenes'!$E$15,'Definición técnica de imagenes'!$F$13)),'Definición técnica de imagenes'!$E$16),"")</f>
        <v>526 x 370 px</v>
      </c>
      <c r="H15" s="13" t="str">
        <f t="shared" si="2"/>
        <v>CS_04_03_CO_IMG06_zoom</v>
      </c>
      <c r="I15" s="13" t="str">
        <f>IF(OR(B15&lt;&gt;"",J15&lt;&gt;""),IF($G$4="Recurso",IF(LEFT($G$5,1)="M",VLOOKUP($G$5,'Definición técnica de imagenes'!$A$3:$G$17,6,FALSE),IF($G$5="F1","","")),'Definición técnica de imagenes'!$F$16),"")</f>
        <v>800 x 600 px</v>
      </c>
      <c r="J15" s="83" t="s">
        <v>176</v>
      </c>
      <c r="K15" s="20"/>
    </row>
    <row r="16" spans="1:16" s="11" customFormat="1" ht="42.75" x14ac:dyDescent="0.3">
      <c r="A16" s="80" t="s">
        <v>177</v>
      </c>
      <c r="B16" s="27"/>
      <c r="C16" s="85" t="s">
        <v>147</v>
      </c>
      <c r="D16" s="79" t="s">
        <v>178</v>
      </c>
      <c r="E16" s="79" t="s">
        <v>146</v>
      </c>
      <c r="F16" s="13" t="str">
        <f t="shared" si="1"/>
        <v>CS_04_03_CO_IMG07_small</v>
      </c>
      <c r="G16" s="13" t="str">
        <f>IF(F16&lt;&gt;"",IF($G$4="Recurso",IF(LEFT($G$5,1)="M",VLOOKUP($G$5,'Definición técnica de imagenes'!$A$3:$G$17,5,FALSE),IF($G$5="F1",'Definición técnica de imagenes'!$E$15,'Definición técnica de imagenes'!$F$13)),'Definición técnica de imagenes'!$E$16),"")</f>
        <v>526 x 370 px</v>
      </c>
      <c r="H16" s="13" t="str">
        <f t="shared" si="2"/>
        <v>CS_04_03_CO_IMG07_zoom</v>
      </c>
      <c r="I16" s="13" t="str">
        <f>IF(OR(B16&lt;&gt;"",J16&lt;&gt;""),IF($G$4="Recurso",IF(LEFT($G$5,1)="M",VLOOKUP($G$5,'Definición técnica de imagenes'!$A$3:$G$17,6,FALSE),IF($G$5="F1","","")),'Definición técnica de imagenes'!$F$16),"")</f>
        <v>800 x 600 px</v>
      </c>
      <c r="J16" s="82" t="s">
        <v>180</v>
      </c>
      <c r="K16" s="35" t="s">
        <v>179</v>
      </c>
    </row>
    <row r="17" spans="1:11" s="11" customFormat="1" ht="148.5" x14ac:dyDescent="0.25">
      <c r="A17" s="80" t="s">
        <v>181</v>
      </c>
      <c r="B17" s="27"/>
      <c r="C17" s="85" t="s">
        <v>147</v>
      </c>
      <c r="D17" s="79" t="s">
        <v>178</v>
      </c>
      <c r="E17" s="79" t="s">
        <v>146</v>
      </c>
      <c r="F17" s="13" t="str">
        <f t="shared" si="1"/>
        <v>CS_04_03_CO_IMG08_small</v>
      </c>
      <c r="G17" s="13" t="str">
        <f>IF(F17&lt;&gt;"",IF($G$4="Recurso",IF(LEFT($G$5,1)="M",VLOOKUP($G$5,'Definición técnica de imagenes'!$A$3:$G$17,5,FALSE),IF($G$5="F1",'Definición técnica de imagenes'!$E$15,'Definición técnica de imagenes'!$F$13)),'Definición técnica de imagenes'!$E$16),"")</f>
        <v>526 x 370 px</v>
      </c>
      <c r="H17" s="13" t="str">
        <f t="shared" si="2"/>
        <v>CS_04_03_CO_IMG08_zoom</v>
      </c>
      <c r="I17" s="13" t="str">
        <f>IF(OR(B17&lt;&gt;"",J17&lt;&gt;""),IF($G$4="Recurso",IF(LEFT($G$5,1)="M",VLOOKUP($G$5,'Definición técnica de imagenes'!$A$3:$G$17,6,FALSE),IF($G$5="F1","","")),'Definición técnica de imagenes'!$F$16),"")</f>
        <v>800 x 600 px</v>
      </c>
      <c r="J17" s="83" t="s">
        <v>183</v>
      </c>
      <c r="K17" s="20" t="s">
        <v>182</v>
      </c>
    </row>
    <row r="18" spans="1:11" s="11" customFormat="1" ht="81" x14ac:dyDescent="0.25">
      <c r="A18" s="80" t="s">
        <v>184</v>
      </c>
      <c r="B18" s="27" t="s">
        <v>185</v>
      </c>
      <c r="C18" s="26" t="str">
        <f t="shared" si="0"/>
        <v>Cuaderno de Estudio</v>
      </c>
      <c r="D18" s="79" t="s">
        <v>149</v>
      </c>
      <c r="E18" s="79" t="s">
        <v>146</v>
      </c>
      <c r="F18" s="13" t="str">
        <f t="shared" si="1"/>
        <v>CS_04_03_CO_IMG09_small</v>
      </c>
      <c r="G18" s="13" t="str">
        <f>IF(F18&lt;&gt;"",IF($G$4="Recurso",IF(LEFT($G$5,1)="M",VLOOKUP($G$5,'Definición técnica de imagenes'!$A$3:$G$17,5,FALSE),IF($G$5="F1",'Definición técnica de imagenes'!$E$15,'Definición técnica de imagenes'!$F$13)),'Definición técnica de imagenes'!$E$16),"")</f>
        <v>526 x 370 px</v>
      </c>
      <c r="H18" s="13" t="str">
        <f t="shared" si="2"/>
        <v>CS_04_03_CO_IMG09_zoom</v>
      </c>
      <c r="I18" s="13" t="str">
        <f>IF(OR(B18&lt;&gt;"",J18&lt;&gt;""),IF($G$4="Recurso",IF(LEFT($G$5,1)="M",VLOOKUP($G$5,'Definición técnica de imagenes'!$A$3:$G$17,6,FALSE),IF($G$5="F1","","")),'Definición técnica de imagenes'!$F$16),"")</f>
        <v>800 x 600 px</v>
      </c>
      <c r="J18" s="20" t="s">
        <v>186</v>
      </c>
      <c r="K18" s="20"/>
    </row>
    <row r="19" spans="1:11" s="11" customFormat="1" ht="128.25" x14ac:dyDescent="0.3">
      <c r="A19" s="80" t="s">
        <v>152</v>
      </c>
      <c r="B19" s="33"/>
      <c r="C19" s="85" t="s">
        <v>147</v>
      </c>
      <c r="D19" s="79" t="s">
        <v>178</v>
      </c>
      <c r="E19" s="79" t="s">
        <v>146</v>
      </c>
      <c r="F19" s="13" t="str">
        <f t="shared" si="1"/>
        <v>CS_04_03_CO_IMG10_small</v>
      </c>
      <c r="G19" s="13" t="str">
        <f>IF(F19&lt;&gt;"",IF($G$4="Recurso",IF(LEFT($G$5,1)="M",VLOOKUP($G$5,'Definición técnica de imagenes'!$A$3:$G$17,5,FALSE),IF($G$5="F1",'Definición técnica de imagenes'!$E$15,'Definición técnica de imagenes'!$F$13)),'Definición técnica de imagenes'!$E$16),"")</f>
        <v>526 x 370 px</v>
      </c>
      <c r="H19" s="13" t="str">
        <f t="shared" si="2"/>
        <v>CS_04_03_CO_IMG10_zoom</v>
      </c>
      <c r="I19" s="13" t="str">
        <f>IF(OR(B19&lt;&gt;"",J19&lt;&gt;""),IF($G$4="Recurso",IF(LEFT($G$5,1)="M",VLOOKUP($G$5,'Definición técnica de imagenes'!$A$3:$G$17,6,FALSE),IF($G$5="F1","","")),'Definición técnica de imagenes'!$F$16),"")</f>
        <v>800 x 600 px</v>
      </c>
      <c r="J19" s="82" t="s">
        <v>188</v>
      </c>
      <c r="K19" s="35" t="s">
        <v>187</v>
      </c>
    </row>
    <row r="20" spans="1:11" s="11" customFormat="1" ht="67.5" x14ac:dyDescent="0.25">
      <c r="A20" s="80" t="s">
        <v>153</v>
      </c>
      <c r="B20" s="27" t="s">
        <v>189</v>
      </c>
      <c r="C20" s="26" t="str">
        <f t="shared" si="0"/>
        <v>Cuaderno de Estudio</v>
      </c>
      <c r="D20" s="79" t="s">
        <v>149</v>
      </c>
      <c r="E20" s="79" t="s">
        <v>146</v>
      </c>
      <c r="F20" s="13" t="str">
        <f t="shared" si="1"/>
        <v>CS_04_03_CO_IMG11_small</v>
      </c>
      <c r="G20" s="13" t="str">
        <f>IF(F20&lt;&gt;"",IF($G$4="Recurso",IF(LEFT($G$5,1)="M",VLOOKUP($G$5,'Definición técnica de imagenes'!$A$3:$G$17,5,FALSE),IF($G$5="F1",'Definición técnica de imagenes'!$E$15,'Definición técnica de imagenes'!$F$13)),'Definición técnica de imagenes'!$E$16),"")</f>
        <v>526 x 370 px</v>
      </c>
      <c r="H20" s="13" t="str">
        <f t="shared" si="2"/>
        <v>CS_04_03_CO_IMG11_zoom</v>
      </c>
      <c r="I20" s="13" t="str">
        <f>IF(OR(B20&lt;&gt;"",J20&lt;&gt;""),IF($G$4="Recurso",IF(LEFT($G$5,1)="M",VLOOKUP($G$5,'Definición técnica de imagenes'!$A$3:$G$17,6,FALSE),IF($G$5="F1","","")),'Definición técnica de imagenes'!$F$16),"")</f>
        <v>800 x 600 px</v>
      </c>
      <c r="J20" s="81" t="s">
        <v>190</v>
      </c>
      <c r="K20" s="20"/>
    </row>
    <row r="21" spans="1:11" s="11" customFormat="1" ht="81" x14ac:dyDescent="0.25">
      <c r="A21" s="80" t="s">
        <v>154</v>
      </c>
      <c r="B21" s="29" t="s">
        <v>191</v>
      </c>
      <c r="C21" s="26" t="str">
        <f t="shared" si="0"/>
        <v>Cuaderno de Estudio</v>
      </c>
      <c r="D21" s="79" t="s">
        <v>149</v>
      </c>
      <c r="E21" s="79" t="s">
        <v>146</v>
      </c>
      <c r="F21" s="13" t="str">
        <f t="shared" si="1"/>
        <v>CS_04_03_CO_IMG12_small</v>
      </c>
      <c r="G21" s="13" t="str">
        <f>IF(F21&lt;&gt;"",IF($G$4="Recurso",IF(LEFT($G$5,1)="M",VLOOKUP($G$5,'Definición técnica de imagenes'!$A$3:$G$17,5,FALSE),IF($G$5="F1",'Definición técnica de imagenes'!$E$15,'Definición técnica de imagenes'!$F$13)),'Definición técnica de imagenes'!$E$16),"")</f>
        <v>526 x 370 px</v>
      </c>
      <c r="H21" s="13" t="str">
        <f t="shared" si="2"/>
        <v>CS_04_03_CO_IMG12_zoom</v>
      </c>
      <c r="I21" s="13" t="str">
        <f>IF(OR(B21&lt;&gt;"",J21&lt;&gt;""),IF($G$4="Recurso",IF(LEFT($G$5,1)="M",VLOOKUP($G$5,'Definición técnica de imagenes'!$A$3:$G$17,6,FALSE),IF($G$5="F1","","")),'Definición técnica de imagenes'!$F$16),"")</f>
        <v>800 x 600 px</v>
      </c>
      <c r="J21" s="83" t="s">
        <v>192</v>
      </c>
      <c r="K21" s="20"/>
    </row>
    <row r="22" spans="1:11" s="11" customFormat="1" ht="108" x14ac:dyDescent="0.25">
      <c r="A22" s="80" t="s">
        <v>155</v>
      </c>
      <c r="B22" s="30"/>
      <c r="C22" s="85" t="s">
        <v>147</v>
      </c>
      <c r="D22" s="79" t="s">
        <v>178</v>
      </c>
      <c r="E22" s="79" t="s">
        <v>146</v>
      </c>
      <c r="F22" s="13" t="str">
        <f t="shared" si="1"/>
        <v>CS_04_03_CO_IMG13_small</v>
      </c>
      <c r="G22" s="13" t="str">
        <f>IF(F22&lt;&gt;"",IF($G$4="Recurso",IF(LEFT($G$5,1)="M",VLOOKUP($G$5,'Definición técnica de imagenes'!$A$3:$G$17,5,FALSE),IF($G$5="F1",'Definición técnica de imagenes'!$E$15,'Definición técnica de imagenes'!$F$13)),'Definición técnica de imagenes'!$E$16),"")</f>
        <v>526 x 370 px</v>
      </c>
      <c r="H22" s="13" t="str">
        <f t="shared" si="2"/>
        <v>CS_04_03_CO_IMG13_zoom</v>
      </c>
      <c r="I22" s="13" t="str">
        <f>IF(OR(B22&lt;&gt;"",J22&lt;&gt;""),IF($G$4="Recurso",IF(LEFT($G$5,1)="M",VLOOKUP($G$5,'Definición técnica de imagenes'!$A$3:$G$17,6,FALSE),IF($G$5="F1","","")),'Definición técnica de imagenes'!$F$16),"")</f>
        <v>800 x 600 px</v>
      </c>
      <c r="J22" s="79" t="s">
        <v>194</v>
      </c>
      <c r="K22" s="19" t="s">
        <v>193</v>
      </c>
    </row>
    <row r="23" spans="1:11" s="11" customFormat="1" ht="27" x14ac:dyDescent="0.25">
      <c r="A23" s="80" t="s">
        <v>156</v>
      </c>
      <c r="B23" s="27" t="s">
        <v>195</v>
      </c>
      <c r="C23" s="84" t="s">
        <v>147</v>
      </c>
      <c r="D23" s="79" t="s">
        <v>149</v>
      </c>
      <c r="E23" s="79" t="s">
        <v>146</v>
      </c>
      <c r="F23" s="13" t="str">
        <f t="shared" si="1"/>
        <v>CS_04_03_CO_IMG14_small</v>
      </c>
      <c r="G23" s="13" t="str">
        <f>IF(F23&lt;&gt;"",IF($G$4="Recurso",IF(LEFT($G$5,1)="M",VLOOKUP($G$5,'Definición técnica de imagenes'!$A$3:$G$17,5,FALSE),IF($G$5="F1",'Definición técnica de imagenes'!$E$15,'Definición técnica de imagenes'!$F$13)),'Definición técnica de imagenes'!$E$16),"")</f>
        <v>526 x 370 px</v>
      </c>
      <c r="H23" s="13" t="str">
        <f t="shared" si="2"/>
        <v>CS_04_03_CO_IMG14_zoom</v>
      </c>
      <c r="I23" s="13" t="str">
        <f>IF(OR(B23&lt;&gt;"",J23&lt;&gt;""),IF($G$4="Recurso",IF(LEFT($G$5,1)="M",VLOOKUP($G$5,'Definición técnica de imagenes'!$A$3:$G$17,6,FALSE),IF($G$5="F1","","")),'Definición técnica de imagenes'!$F$16),"")</f>
        <v>800 x 600 px</v>
      </c>
      <c r="J23" s="81" t="s">
        <v>196</v>
      </c>
      <c r="K23" s="18"/>
    </row>
    <row r="24" spans="1:11" s="11" customFormat="1" ht="40.5" x14ac:dyDescent="0.25">
      <c r="A24" s="80" t="s">
        <v>157</v>
      </c>
      <c r="B24" s="26" t="s">
        <v>197</v>
      </c>
      <c r="C24" s="85" t="s">
        <v>147</v>
      </c>
      <c r="D24" s="79" t="s">
        <v>149</v>
      </c>
      <c r="E24" s="79" t="s">
        <v>146</v>
      </c>
      <c r="F24" s="13" t="str">
        <f t="shared" si="1"/>
        <v>CS_04_03_CO_IMG15_small</v>
      </c>
      <c r="G24" s="13" t="str">
        <f>IF(F24&lt;&gt;"",IF($G$4="Recurso",IF(LEFT($G$5,1)="M",VLOOKUP($G$5,'Definición técnica de imagenes'!$A$3:$G$17,5,FALSE),IF($G$5="F1",'Definición técnica de imagenes'!$E$15,'Definición técnica de imagenes'!$F$13)),'Definición técnica de imagenes'!$E$16),"")</f>
        <v>526 x 370 px</v>
      </c>
      <c r="H24" s="13" t="str">
        <f t="shared" si="2"/>
        <v>CS_04_03_CO_IMG15_zoom</v>
      </c>
      <c r="I24" s="13" t="str">
        <f>IF(OR(B24&lt;&gt;"",J24&lt;&gt;""),IF($G$4="Recurso",IF(LEFT($G$5,1)="M",VLOOKUP($G$5,'Definición técnica de imagenes'!$A$3:$G$17,6,FALSE),IF($G$5="F1","","")),'Definición técnica de imagenes'!$F$16),"")</f>
        <v>800 x 600 px</v>
      </c>
      <c r="J24" s="13" t="s">
        <v>198</v>
      </c>
      <c r="K24" s="14"/>
    </row>
    <row r="25" spans="1:11" s="11" customFormat="1" ht="189" x14ac:dyDescent="0.25">
      <c r="A25" s="80" t="s">
        <v>158</v>
      </c>
      <c r="B25" s="27"/>
      <c r="C25" s="84" t="s">
        <v>147</v>
      </c>
      <c r="D25" s="79" t="s">
        <v>178</v>
      </c>
      <c r="E25" s="79" t="s">
        <v>146</v>
      </c>
      <c r="F25" s="13" t="str">
        <f t="shared" si="1"/>
        <v>CS_04_03_CO_IMG16_small</v>
      </c>
      <c r="G25" s="13" t="str">
        <f>IF(F25&lt;&gt;"",IF($G$4="Recurso",IF(LEFT($G$5,1)="M",VLOOKUP($G$5,'Definición técnica de imagenes'!$A$3:$G$17,5,FALSE),IF($G$5="F1",'Definición técnica de imagenes'!$E$15,'Definición técnica de imagenes'!$F$13)),'Definición técnica de imagenes'!$E$16),"")</f>
        <v>526 x 370 px</v>
      </c>
      <c r="H25" s="13" t="str">
        <f t="shared" si="2"/>
        <v>CS_04_03_CO_IMG16_zoom</v>
      </c>
      <c r="I25" s="13" t="str">
        <f>IF(OR(B25&lt;&gt;"",J25&lt;&gt;""),IF($G$4="Recurso",IF(LEFT($G$5,1)="M",VLOOKUP($G$5,'Definición técnica de imagenes'!$A$3:$G$17,6,FALSE),IF($G$5="F1","","")),'Definición técnica de imagenes'!$F$16),"")</f>
        <v>800 x 600 px</v>
      </c>
      <c r="J25" s="79" t="s">
        <v>151</v>
      </c>
      <c r="K25" s="18" t="s">
        <v>199</v>
      </c>
    </row>
    <row r="26" spans="1:11" s="11" customFormat="1" ht="40.5" x14ac:dyDescent="0.25">
      <c r="A26" s="80" t="s">
        <v>200</v>
      </c>
      <c r="B26" s="27" t="s">
        <v>202</v>
      </c>
      <c r="C26" s="84" t="s">
        <v>147</v>
      </c>
      <c r="D26" s="79" t="s">
        <v>149</v>
      </c>
      <c r="E26" s="79" t="s">
        <v>146</v>
      </c>
      <c r="F26" s="13" t="str">
        <f t="shared" si="1"/>
        <v>CS_04_03_CO_IMG17_small</v>
      </c>
      <c r="G26" s="13" t="str">
        <f>IF(F26&lt;&gt;"",IF($G$4="Recurso",IF(LEFT($G$5,1)="M",VLOOKUP($G$5,'Definición técnica de imagenes'!$A$3:$G$17,5,FALSE),IF($G$5="F1",'Definición técnica de imagenes'!$E$15,'Definición técnica de imagenes'!$F$13)),'Definición técnica de imagenes'!$E$16),"")</f>
        <v>526 x 370 px</v>
      </c>
      <c r="H26" s="13" t="str">
        <f t="shared" si="2"/>
        <v>CS_04_03_CO_IMG17_zoom</v>
      </c>
      <c r="I26" s="13" t="str">
        <f>IF(OR(B26&lt;&gt;"",J26&lt;&gt;""),IF($G$4="Recurso",IF(LEFT($G$5,1)="M",VLOOKUP($G$5,'Definición técnica de imagenes'!$A$3:$G$17,6,FALSE),IF($G$5="F1","","")),'Definición técnica de imagenes'!$F$16),"")</f>
        <v>800 x 600 px</v>
      </c>
      <c r="J26" s="79" t="s">
        <v>203</v>
      </c>
      <c r="K26" s="18"/>
    </row>
    <row r="27" spans="1:11" s="11" customFormat="1" ht="189" x14ac:dyDescent="0.25">
      <c r="A27" s="80" t="s">
        <v>159</v>
      </c>
      <c r="B27" s="27"/>
      <c r="C27" s="84" t="s">
        <v>147</v>
      </c>
      <c r="D27" s="79" t="s">
        <v>178</v>
      </c>
      <c r="E27" s="79" t="s">
        <v>146</v>
      </c>
      <c r="F27" s="13" t="str">
        <f t="shared" si="1"/>
        <v>CS_04_03_CO_IMG18_small</v>
      </c>
      <c r="G27" s="13" t="str">
        <f>IF(F27&lt;&gt;"",IF($G$4="Recurso",IF(LEFT($G$5,1)="M",VLOOKUP($G$5,'Definición técnica de imagenes'!$A$3:$G$17,5,FALSE),IF($G$5="F1",'Definición técnica de imagenes'!$E$15,'Definición técnica de imagenes'!$F$13)),'Definición técnica de imagenes'!$E$16),"")</f>
        <v>526 x 370 px</v>
      </c>
      <c r="H27" s="13" t="str">
        <f t="shared" si="2"/>
        <v>CS_04_03_CO_IMG18_zoom</v>
      </c>
      <c r="I27" s="13" t="str">
        <f>IF(OR(B27&lt;&gt;"",J27&lt;&gt;""),IF($G$4="Recurso",IF(LEFT($G$5,1)="M",VLOOKUP($G$5,'Definición técnica de imagenes'!$A$3:$G$17,6,FALSE),IF($G$5="F1","","")),'Definición técnica de imagenes'!$F$16),"")</f>
        <v>800 x 600 px</v>
      </c>
      <c r="J27" s="81" t="s">
        <v>205</v>
      </c>
      <c r="K27" s="18" t="s">
        <v>204</v>
      </c>
    </row>
    <row r="28" spans="1:11" s="11" customFormat="1" ht="270" x14ac:dyDescent="0.25">
      <c r="A28" s="80" t="s">
        <v>160</v>
      </c>
      <c r="B28" s="26"/>
      <c r="C28" s="85" t="s">
        <v>147</v>
      </c>
      <c r="D28" s="79" t="s">
        <v>178</v>
      </c>
      <c r="E28" s="79" t="s">
        <v>146</v>
      </c>
      <c r="F28" s="13" t="str">
        <f t="shared" si="1"/>
        <v>CS_04_03_CO_IMG19_small</v>
      </c>
      <c r="G28" s="13" t="str">
        <f>IF(F28&lt;&gt;"",IF($G$4="Recurso",IF(LEFT($G$5,1)="M",VLOOKUP($G$5,'Definición técnica de imagenes'!$A$3:$G$17,5,FALSE),IF($G$5="F1",'Definición técnica de imagenes'!$E$15,'Definición técnica de imagenes'!$F$13)),'Definición técnica de imagenes'!$E$16),"")</f>
        <v>526 x 370 px</v>
      </c>
      <c r="H28" s="13" t="str">
        <f t="shared" si="2"/>
        <v>CS_04_03_CO_IMG19_zoom</v>
      </c>
      <c r="I28" s="13" t="str">
        <f>IF(OR(B28&lt;&gt;"",J28&lt;&gt;""),IF($G$4="Recurso",IF(LEFT($G$5,1)="M",VLOOKUP($G$5,'Definición técnica de imagenes'!$A$3:$G$17,6,FALSE),IF($G$5="F1","","")),'Definición técnica de imagenes'!$F$16),"")</f>
        <v>800 x 600 px</v>
      </c>
      <c r="J28" s="81" t="s">
        <v>207</v>
      </c>
      <c r="K28" s="18" t="s">
        <v>206</v>
      </c>
    </row>
    <row r="29" spans="1:11" s="11" customFormat="1" ht="189" x14ac:dyDescent="0.25">
      <c r="A29" s="80" t="s">
        <v>161</v>
      </c>
      <c r="B29" s="118"/>
      <c r="C29" s="119" t="s">
        <v>147</v>
      </c>
      <c r="D29" s="79" t="s">
        <v>178</v>
      </c>
      <c r="E29" s="79" t="s">
        <v>146</v>
      </c>
      <c r="F29" s="13" t="str">
        <f t="shared" si="1"/>
        <v>CS_04_03_CO_IMG20_small</v>
      </c>
      <c r="G29" s="13" t="str">
        <f>IF(F29&lt;&gt;"",IF($G$4="Recurso",IF(LEFT($G$5,1)="M",VLOOKUP($G$5,'Definición técnica de imagenes'!$A$3:$G$17,5,FALSE),IF($G$5="F1",'Definición técnica de imagenes'!$E$15,'Definición técnica de imagenes'!$F$13)),'Definición técnica de imagenes'!$E$16),"")</f>
        <v>526 x 370 px</v>
      </c>
      <c r="H29" s="13" t="str">
        <f t="shared" si="2"/>
        <v>CS_04_03_CO_IMG20_zoom</v>
      </c>
      <c r="I29" s="13" t="str">
        <f>IF(OR(B29&lt;&gt;"",J29&lt;&gt;""),IF($G$4="Recurso",IF(LEFT($G$5,1)="M",VLOOKUP($G$5,'Definición técnica de imagenes'!$A$3:$G$17,6,FALSE),IF($G$5="F1","","")),'Definición técnica de imagenes'!$F$16),"")</f>
        <v>800 x 600 px</v>
      </c>
      <c r="J29" s="120" t="s">
        <v>209</v>
      </c>
      <c r="K29" s="18" t="s">
        <v>208</v>
      </c>
    </row>
    <row r="30" spans="1:11" s="11" customFormat="1" ht="216" x14ac:dyDescent="0.25">
      <c r="A30" s="80" t="s">
        <v>162</v>
      </c>
      <c r="B30" s="27"/>
      <c r="C30" s="84" t="s">
        <v>147</v>
      </c>
      <c r="D30" s="79" t="s">
        <v>178</v>
      </c>
      <c r="E30" s="79" t="s">
        <v>146</v>
      </c>
      <c r="F30" s="13" t="str">
        <f t="shared" si="1"/>
        <v>CS_04_03_CO_IMG21_small</v>
      </c>
      <c r="G30" s="13" t="str">
        <f>IF(F30&lt;&gt;"",IF($G$4="Recurso",IF(LEFT($G$5,1)="M",VLOOKUP($G$5,'Definición técnica de imagenes'!$A$3:$G$17,5,FALSE),IF($G$5="F1",'Definición técnica de imagenes'!$E$15,'Definición técnica de imagenes'!$F$13)),'Definición técnica de imagenes'!$E$16),"")</f>
        <v>526 x 370 px</v>
      </c>
      <c r="H30" s="13" t="str">
        <f t="shared" si="2"/>
        <v>CS_04_03_CO_IMG21_zoom</v>
      </c>
      <c r="I30" s="13" t="str">
        <f>IF(OR(B30&lt;&gt;"",J30&lt;&gt;""),IF($G$4="Recurso",IF(LEFT($G$5,1)="M",VLOOKUP($G$5,'Definición técnica de imagenes'!$A$3:$G$17,6,FALSE),IF($G$5="F1","","")),'Definición técnica de imagenes'!$F$16),"")</f>
        <v>800 x 600 px</v>
      </c>
      <c r="J30" s="81" t="s">
        <v>211</v>
      </c>
      <c r="K30" s="18" t="s">
        <v>210</v>
      </c>
    </row>
    <row r="31" spans="1:11" s="11" customFormat="1" ht="40.5" x14ac:dyDescent="0.25">
      <c r="A31" s="80" t="s">
        <v>201</v>
      </c>
      <c r="B31" s="27" t="s">
        <v>212</v>
      </c>
      <c r="C31" s="84" t="s">
        <v>147</v>
      </c>
      <c r="D31" s="79" t="s">
        <v>149</v>
      </c>
      <c r="E31" s="79" t="s">
        <v>146</v>
      </c>
      <c r="F31" s="13" t="str">
        <f t="shared" si="1"/>
        <v>CS_04_03_CO_IMG22_small</v>
      </c>
      <c r="G31" s="13" t="str">
        <f>IF(F31&lt;&gt;"",IF($G$4="Recurso",IF(LEFT($G$5,1)="M",VLOOKUP($G$5,'Definición técnica de imagenes'!$A$3:$G$17,5,FALSE),IF($G$5="F1",'Definición técnica de imagenes'!$E$15,'Definición técnica de imagenes'!$F$13)),'Definición técnica de imagenes'!$E$16),"")</f>
        <v>526 x 370 px</v>
      </c>
      <c r="H31" s="13" t="str">
        <f t="shared" si="2"/>
        <v>CS_04_03_CO_IMG22_zoom</v>
      </c>
      <c r="I31" s="13" t="str">
        <f>IF(OR(B31&lt;&gt;"",J31&lt;&gt;""),IF($G$4="Recurso",IF(LEFT($G$5,1)="M",VLOOKUP($G$5,'Definición técnica de imagenes'!$A$3:$G$17,6,FALSE),IF($G$5="F1","","")),'Definición técnica de imagenes'!$F$16),"")</f>
        <v>800 x 600 px</v>
      </c>
      <c r="J31" s="81" t="s">
        <v>213</v>
      </c>
      <c r="K31" s="18"/>
    </row>
    <row r="32" spans="1:11" s="11" customFormat="1" ht="27" x14ac:dyDescent="0.25">
      <c r="A32" s="80" t="s">
        <v>215</v>
      </c>
      <c r="B32" s="27" t="s">
        <v>214</v>
      </c>
      <c r="C32" s="84" t="s">
        <v>147</v>
      </c>
      <c r="D32" s="79" t="s">
        <v>149</v>
      </c>
      <c r="E32" s="79" t="s">
        <v>146</v>
      </c>
      <c r="F32" s="13" t="str">
        <f t="shared" si="1"/>
        <v>CS_04_03_CO_IMG23_small</v>
      </c>
      <c r="G32" s="13" t="str">
        <f>IF(F32&lt;&gt;"",IF($G$4="Recurso",IF(LEFT($G$5,1)="M",VLOOKUP($G$5,'Definición técnica de imagenes'!$A$3:$G$17,5,FALSE),IF($G$5="F1",'Definición técnica de imagenes'!$E$15,'Definición técnica de imagenes'!$F$13)),'Definición técnica de imagenes'!$E$16),"")</f>
        <v>526 x 370 px</v>
      </c>
      <c r="H32" s="13" t="str">
        <f t="shared" si="2"/>
        <v>CS_04_03_CO_IMG23_zoom</v>
      </c>
      <c r="I32" s="13" t="str">
        <f>IF(OR(B32&lt;&gt;"",J32&lt;&gt;""),IF($G$4="Recurso",IF(LEFT($G$5,1)="M",VLOOKUP($G$5,'Definición técnica de imagenes'!$A$3:$G$17,6,FALSE),IF($G$5="F1","","")),'Definición técnica de imagenes'!$F$16),"")</f>
        <v>800 x 600 px</v>
      </c>
      <c r="J32" s="18" t="s">
        <v>216</v>
      </c>
      <c r="K32" s="18"/>
    </row>
    <row r="33" spans="1:11" s="11" customFormat="1" ht="189" x14ac:dyDescent="0.25">
      <c r="A33" s="80" t="s">
        <v>217</v>
      </c>
      <c r="B33" s="27"/>
      <c r="C33" s="84" t="s">
        <v>147</v>
      </c>
      <c r="D33" s="79" t="s">
        <v>178</v>
      </c>
      <c r="E33" s="79" t="s">
        <v>146</v>
      </c>
      <c r="F33" s="13" t="str">
        <f t="shared" si="1"/>
        <v>CS_04_03_CO_IMG24_small</v>
      </c>
      <c r="G33" s="13" t="str">
        <f>IF(F33&lt;&gt;"",IF($G$4="Recurso",IF(LEFT($G$5,1)="M",VLOOKUP($G$5,'Definición técnica de imagenes'!$A$3:$G$17,5,FALSE),IF($G$5="F1",'Definición técnica de imagenes'!$E$15,'Definición técnica de imagenes'!$F$13)),'Definición técnica de imagenes'!$E$16),"")</f>
        <v>526 x 370 px</v>
      </c>
      <c r="H33" s="13" t="str">
        <f t="shared" si="2"/>
        <v>CS_04_03_CO_IMG24_zoom</v>
      </c>
      <c r="I33" s="13" t="str">
        <f>IF(OR(B33&lt;&gt;"",J33&lt;&gt;""),IF($G$4="Recurso",IF(LEFT($G$5,1)="M",VLOOKUP($G$5,'Definición técnica de imagenes'!$A$3:$G$17,6,FALSE),IF($G$5="F1","","")),'Definición técnica de imagenes'!$F$16),"")</f>
        <v>800 x 600 px</v>
      </c>
      <c r="J33" s="81" t="s">
        <v>219</v>
      </c>
      <c r="K33" s="18" t="s">
        <v>218</v>
      </c>
    </row>
    <row r="34" spans="1:11" s="11" customFormat="1" ht="27" x14ac:dyDescent="0.25">
      <c r="A34" s="80" t="s">
        <v>221</v>
      </c>
      <c r="B34" s="27" t="s">
        <v>220</v>
      </c>
      <c r="C34" s="84" t="s">
        <v>147</v>
      </c>
      <c r="D34" s="79" t="s">
        <v>149</v>
      </c>
      <c r="E34" s="79" t="s">
        <v>146</v>
      </c>
      <c r="F34" s="13" t="str">
        <f t="shared" si="1"/>
        <v>CS_04_03_CO_IMG25_small</v>
      </c>
      <c r="G34" s="13" t="str">
        <f>IF(F34&lt;&gt;"",IF($G$4="Recurso",IF(LEFT($G$5,1)="M",VLOOKUP($G$5,'Definición técnica de imagenes'!$A$3:$G$17,5,FALSE),IF($G$5="F1",'Definición técnica de imagenes'!$E$15,'Definición técnica de imagenes'!$F$13)),'Definición técnica de imagenes'!$E$16),"")</f>
        <v>526 x 370 px</v>
      </c>
      <c r="H34" s="13" t="str">
        <f t="shared" si="2"/>
        <v>CS_04_03_CO_IMG25_zoom</v>
      </c>
      <c r="I34" s="13" t="str">
        <f>IF(OR(B34&lt;&gt;"",J34&lt;&gt;""),IF($G$4="Recurso",IF(LEFT($G$5,1)="M",VLOOKUP($G$5,'Definición técnica de imagenes'!$A$3:$G$17,6,FALSE),IF($G$5="F1","","")),'Definición técnica de imagenes'!$F$16),"")</f>
        <v>800 x 600 px</v>
      </c>
      <c r="J34" s="18" t="s">
        <v>222</v>
      </c>
      <c r="K34" s="18"/>
    </row>
    <row r="35" spans="1:11" s="11" customFormat="1" ht="27" x14ac:dyDescent="0.25">
      <c r="A35" s="80" t="s">
        <v>223</v>
      </c>
      <c r="B35" s="26" t="s">
        <v>224</v>
      </c>
      <c r="C35" s="85" t="s">
        <v>147</v>
      </c>
      <c r="D35" s="79" t="s">
        <v>149</v>
      </c>
      <c r="E35" s="79" t="s">
        <v>146</v>
      </c>
      <c r="F35" s="13" t="str">
        <f t="shared" si="1"/>
        <v>CS_04_03_CO_IMG26_small</v>
      </c>
      <c r="G35" s="13" t="str">
        <f>IF(F35&lt;&gt;"",IF($G$4="Recurso",IF(LEFT($G$5,1)="M",VLOOKUP($G$5,'Definición técnica de imagenes'!$A$3:$G$17,5,FALSE),IF($G$5="F1",'Definición técnica de imagenes'!$E$15,'Definición técnica de imagenes'!$F$13)),'Definición técnica de imagenes'!$E$16),"")</f>
        <v>526 x 370 px</v>
      </c>
      <c r="H35" s="13" t="str">
        <f t="shared" si="2"/>
        <v>CS_04_03_CO_IMG26_zoom</v>
      </c>
      <c r="I35" s="13" t="str">
        <f>IF(OR(B35&lt;&gt;"",J35&lt;&gt;""),IF($G$4="Recurso",IF(LEFT($G$5,1)="M",VLOOKUP($G$5,'Definición técnica de imagenes'!$A$3:$G$17,6,FALSE),IF($G$5="F1","","")),'Definición técnica de imagenes'!$F$16),"")</f>
        <v>800 x 600 px</v>
      </c>
      <c r="J35" s="13" t="s">
        <v>225</v>
      </c>
      <c r="K35" s="14"/>
    </row>
    <row r="36" spans="1:11" s="11" customFormat="1" ht="67.5" x14ac:dyDescent="0.25">
      <c r="A36" s="80" t="s">
        <v>226</v>
      </c>
      <c r="B36" s="31"/>
      <c r="C36" s="121" t="s">
        <v>147</v>
      </c>
      <c r="D36" s="79" t="s">
        <v>178</v>
      </c>
      <c r="E36" s="79" t="s">
        <v>146</v>
      </c>
      <c r="F36" s="13" t="str">
        <f t="shared" si="1"/>
        <v>CS_04_03_CO_IMG27_small</v>
      </c>
      <c r="G36" s="13" t="str">
        <f>IF(F36&lt;&gt;"",IF($G$4="Recurso",IF(LEFT($G$5,1)="M",VLOOKUP($G$5,'Definición técnica de imagenes'!$A$3:$G$17,5,FALSE),IF($G$5="F1",'Definición técnica de imagenes'!$E$15,'Definición técnica de imagenes'!$F$13)),'Definición técnica de imagenes'!$E$16),"")</f>
        <v>526 x 370 px</v>
      </c>
      <c r="H36" s="13" t="str">
        <f t="shared" si="2"/>
        <v>CS_04_03_CO_IMG27_zoom</v>
      </c>
      <c r="I36" s="13" t="str">
        <f>IF(OR(B36&lt;&gt;"",J36&lt;&gt;""),IF($G$4="Recurso",IF(LEFT($G$5,1)="M",VLOOKUP($G$5,'Definición técnica de imagenes'!$A$3:$G$17,6,FALSE),IF($G$5="F1","","")),'Definición técnica de imagenes'!$F$16),"")</f>
        <v>800 x 600 px</v>
      </c>
      <c r="J36" s="79" t="s">
        <v>228</v>
      </c>
      <c r="K36" s="14" t="s">
        <v>227</v>
      </c>
    </row>
    <row r="37" spans="1:11" s="11" customFormat="1" x14ac:dyDescent="0.25">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IF(OR(B37&lt;&gt;"",J37&lt;&gt;""),IF($G$4="Recurso",IF(LEFT($G$5,1)="M",VLOOKUP($G$5,'Definición técnica de imagenes'!$A$3:$G$17,6,FALSE),IF($G$5="F1","","")),'Definición técnica de imagenes'!$F$16),"")</f>
        <v/>
      </c>
      <c r="J37" s="21"/>
      <c r="K37" s="14"/>
    </row>
    <row r="38" spans="1:11" s="11" customFormat="1" x14ac:dyDescent="0.25">
      <c r="A38" s="12"/>
      <c r="B38" s="32"/>
      <c r="C38" s="32"/>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IF(OR(B38&lt;&gt;"",J38&lt;&gt;""),IF($G$4="Recurso",IF(LEFT($G$5,1)="M",VLOOKUP($G$5,'Definición técnica de imagenes'!$A$3:$G$17,6,FALSE),IF($G$5="F1","","")),'Definición técnica de imagenes'!$F$16),"")</f>
        <v/>
      </c>
      <c r="J38" s="22"/>
      <c r="K38" s="14"/>
    </row>
    <row r="39" spans="1:11" s="11" customFormat="1" x14ac:dyDescent="0.25">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IF(OR(B39&lt;&gt;"",J39&lt;&gt;""),IF($G$4="Recurso",IF(LEFT($G$5,1)="M",VLOOKUP($G$5,'Definición técnica de imagenes'!$A$3:$G$17,6,FALSE),IF($G$5="F1","","")),'Definición técnica de imagenes'!$F$16),"")</f>
        <v/>
      </c>
      <c r="J39" s="13"/>
      <c r="K39" s="14"/>
    </row>
    <row r="40" spans="1:11" s="11" customFormat="1" x14ac:dyDescent="0.25">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IF(OR(B40&lt;&gt;"",J40&lt;&gt;""),IF($G$4="Recurso",IF(LEFT($G$5,1)="M",VLOOKUP($G$5,'Definición técnica de imagenes'!$A$3:$G$17,6,FALSE),IF($G$5="F1","","")),'Definición técnica de imagenes'!$F$16),"")</f>
        <v/>
      </c>
      <c r="J40" s="13"/>
      <c r="K40" s="14"/>
    </row>
    <row r="41" spans="1:11" s="11" customFormat="1" x14ac:dyDescent="0.25">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IF(OR(B41&lt;&gt;"",J41&lt;&gt;""),IF($G$4="Recurso",IF(LEFT($G$5,1)="M",VLOOKUP($G$5,'Definición técnica de imagenes'!$A$3:$G$17,6,FALSE),IF($G$5="F1","","")),'Definición técnica de imagenes'!$F$16),"")</f>
        <v/>
      </c>
      <c r="J41" s="13"/>
      <c r="K41" s="14"/>
    </row>
    <row r="42" spans="1:11" s="11" customFormat="1" x14ac:dyDescent="0.25">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IF(OR(B42&lt;&gt;"",J42&lt;&gt;""),IF($G$4="Recurso",IF(LEFT($G$5,1)="M",VLOOKUP($G$5,'Definición técnica de imagenes'!$A$3:$G$17,6,FALSE),IF($G$5="F1","","")),'Definición técnica de imagenes'!$F$16),"")</f>
        <v/>
      </c>
      <c r="J42" s="13"/>
      <c r="K42" s="14"/>
    </row>
    <row r="43" spans="1:11" s="11" customFormat="1" x14ac:dyDescent="0.25">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IF(OR(B43&lt;&gt;"",J43&lt;&gt;""),IF($G$4="Recurso",IF(LEFT($G$5,1)="M",VLOOKUP($G$5,'Definición técnica de imagenes'!$A$3:$G$17,6,FALSE),IF($G$5="F1","","")),'Definición técnica de imagenes'!$F$16),"")</f>
        <v/>
      </c>
      <c r="J43" s="13"/>
      <c r="K43" s="14"/>
    </row>
    <row r="44" spans="1:11" s="11" customFormat="1" x14ac:dyDescent="0.25">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IF(OR(B44&lt;&gt;"",J44&lt;&gt;""),IF($G$4="Recurso",IF(LEFT($G$5,1)="M",VLOOKUP($G$5,'Definición técnica de imagenes'!$A$3:$G$17,6,FALSE),IF($G$5="F1","","")),'Definición técnica de imagenes'!$F$16),"")</f>
        <v/>
      </c>
      <c r="J44" s="13"/>
      <c r="K44" s="14"/>
    </row>
    <row r="45" spans="1:11" s="11" customFormat="1" x14ac:dyDescent="0.25">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IF(OR(B45&lt;&gt;"",J45&lt;&gt;""),IF($G$4="Recurso",IF(LEFT($G$5,1)="M",VLOOKUP($G$5,'Definición técnica de imagenes'!$A$3:$G$17,6,FALSE),IF($G$5="F1","","")),'Definición técnica de imagenes'!$F$16),"")</f>
        <v/>
      </c>
      <c r="J45" s="13"/>
      <c r="K45" s="14"/>
    </row>
    <row r="46" spans="1:11" s="11" customFormat="1" x14ac:dyDescent="0.25">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IF(OR(B46&lt;&gt;"",J46&lt;&gt;""),IF($G$4="Recurso",IF(LEFT($G$5,1)="M",VLOOKUP($G$5,'Definición técnica de imagenes'!$A$3:$G$17,6,FALSE),IF($G$5="F1","","")),'Definición técnica de imagenes'!$F$16),"")</f>
        <v/>
      </c>
      <c r="J46" s="13"/>
      <c r="K46" s="14"/>
    </row>
    <row r="47" spans="1:11" s="11" customFormat="1" x14ac:dyDescent="0.25">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IF(OR(B47&lt;&gt;"",J47&lt;&gt;""),IF($G$4="Recurso",IF(LEFT($G$5,1)="M",VLOOKUP($G$5,'Definición técnica de imagenes'!$A$3:$G$17,6,FALSE),IF($G$5="F1","","")),'Definición técnica de imagenes'!$F$16),"")</f>
        <v/>
      </c>
      <c r="J47" s="13"/>
      <c r="K47" s="14"/>
    </row>
    <row r="48" spans="1:11" s="11" customFormat="1" x14ac:dyDescent="0.25">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IF(OR(B48&lt;&gt;"",J48&lt;&gt;""),IF($G$4="Recurso",IF(LEFT($G$5,1)="M",VLOOKUP($G$5,'Definición técnica de imagenes'!$A$3:$G$17,6,FALSE),IF($G$5="F1","","")),'Definición técnica de imagenes'!$F$16),"")</f>
        <v/>
      </c>
      <c r="J48" s="13"/>
      <c r="K48" s="14"/>
    </row>
    <row r="49" spans="1:11" s="11" customFormat="1" x14ac:dyDescent="0.25">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IF(OR(B49&lt;&gt;"",J49&lt;&gt;""),IF($G$4="Recurso",IF(LEFT($G$5,1)="M",VLOOKUP($G$5,'Definición técnica de imagenes'!$A$3:$G$17,6,FALSE),IF($G$5="F1","","")),'Definición técnica de imagenes'!$F$16),"")</f>
        <v/>
      </c>
      <c r="J49" s="13"/>
      <c r="K49" s="14"/>
    </row>
    <row r="50" spans="1:11" s="11" customFormat="1" x14ac:dyDescent="0.25">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IF(OR(B50&lt;&gt;"",J50&lt;&gt;""),IF($G$4="Recurso",IF(LEFT($G$5,1)="M",VLOOKUP($G$5,'Definición técnica de imagenes'!$A$3:$G$17,6,FALSE),IF($G$5="F1","","")),'Definición técnica de imagenes'!$F$16),"")</f>
        <v/>
      </c>
      <c r="J50" s="13"/>
      <c r="K50" s="14"/>
    </row>
    <row r="51" spans="1:11" s="11" customFormat="1" x14ac:dyDescent="0.25">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IF(OR(B51&lt;&gt;"",J51&lt;&gt;""),IF($G$4="Recurso",IF(LEFT($G$5,1)="M",VLOOKUP($G$5,'Definición técnica de imagenes'!$A$3:$G$17,6,FALSE),IF($G$5="F1","","")),'Definición técnica de imagenes'!$F$16),"")</f>
        <v/>
      </c>
      <c r="J51" s="13"/>
      <c r="K51" s="14"/>
    </row>
    <row r="52" spans="1:11" s="11" customFormat="1" x14ac:dyDescent="0.25">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IF(OR(B52&lt;&gt;"",J52&lt;&gt;""),IF($G$4="Recurso",IF(LEFT($G$5,1)="M",VLOOKUP($G$5,'Definición técnica de imagenes'!$A$3:$G$17,6,FALSE),IF($G$5="F1","","")),'Definición técnica de imagenes'!$F$16),"")</f>
        <v/>
      </c>
      <c r="J52" s="13"/>
      <c r="K52" s="14"/>
    </row>
    <row r="53" spans="1:11" s="11" customFormat="1" x14ac:dyDescent="0.25">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IF(OR(B53&lt;&gt;"",J53&lt;&gt;""),IF($G$4="Recurso",IF(LEFT($G$5,1)="M",VLOOKUP($G$5,'Definición técnica de imagenes'!$A$3:$G$17,6,FALSE),IF($G$5="F1","","")),'Definición técnica de imagenes'!$F$16),"")</f>
        <v/>
      </c>
      <c r="J53" s="13"/>
      <c r="K53" s="14"/>
    </row>
    <row r="54" spans="1:11" s="11" customFormat="1" x14ac:dyDescent="0.25">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IF(OR(B54&lt;&gt;"",J54&lt;&gt;""),IF($G$4="Recurso",IF(LEFT($G$5,1)="M",VLOOKUP($G$5,'Definición técnica de imagenes'!$A$3:$G$17,6,FALSE),IF($G$5="F1","","")),'Definición técnica de imagenes'!$F$16),"")</f>
        <v/>
      </c>
      <c r="J54" s="13"/>
      <c r="K54" s="14"/>
    </row>
    <row r="55" spans="1:11" s="11" customFormat="1" x14ac:dyDescent="0.25">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IF(OR(B55&lt;&gt;"",J55&lt;&gt;""),IF($G$4="Recurso",IF(LEFT($G$5,1)="M",VLOOKUP($G$5,'Definición técnica de imagenes'!$A$3:$G$17,6,FALSE),IF($G$5="F1","","")),'Definición técnica de imagenes'!$F$16),"")</f>
        <v/>
      </c>
      <c r="J55" s="13"/>
      <c r="K55" s="14"/>
    </row>
    <row r="56" spans="1:11" s="11" customFormat="1" x14ac:dyDescent="0.25">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IF(OR(B56&lt;&gt;"",J56&lt;&gt;""),IF($G$4="Recurso",IF(LEFT($G$5,1)="M",VLOOKUP($G$5,'Definición técnica de imagenes'!$A$3:$G$17,6,FALSE),IF($G$5="F1","","")),'Definición técnica de imagenes'!$F$16),"")</f>
        <v/>
      </c>
      <c r="J56" s="13"/>
      <c r="K56" s="14"/>
    </row>
    <row r="57" spans="1:11" s="11" customFormat="1" x14ac:dyDescent="0.25">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IF(OR(B57&lt;&gt;"",J57&lt;&gt;""),IF($G$4="Recurso",IF(LEFT($G$5,1)="M",VLOOKUP($G$5,'Definición técnica de imagenes'!$A$3:$G$17,6,FALSE),IF($G$5="F1","","")),'Definición técnica de imagenes'!$F$16),"")</f>
        <v/>
      </c>
      <c r="J57" s="13"/>
      <c r="K57" s="14"/>
    </row>
    <row r="58" spans="1:11" s="11" customFormat="1" x14ac:dyDescent="0.25">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IF(OR(B58&lt;&gt;"",J58&lt;&gt;""),IF($G$4="Recurso",IF(LEFT($G$5,1)="M",VLOOKUP($G$5,'Definición técnica de imagenes'!$A$3:$G$17,6,FALSE),IF($G$5="F1","","")),'Definición técnica de imagenes'!$F$16),"")</f>
        <v/>
      </c>
      <c r="J58" s="13"/>
      <c r="K58" s="14"/>
    </row>
    <row r="59" spans="1:11" s="11" customFormat="1" x14ac:dyDescent="0.25">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IF(OR(B59&lt;&gt;"",J59&lt;&gt;""),IF($G$4="Recurso",IF(LEFT($G$5,1)="M",VLOOKUP($G$5,'Definición técnica de imagenes'!$A$3:$G$17,6,FALSE),IF($G$5="F1","","")),'Definición técnica de imagenes'!$F$16),"")</f>
        <v/>
      </c>
      <c r="J59" s="13"/>
      <c r="K59" s="14"/>
    </row>
    <row r="60" spans="1:11" s="11" customFormat="1" x14ac:dyDescent="0.25">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IF(OR(B60&lt;&gt;"",J60&lt;&gt;""),IF($G$4="Recurso",IF(LEFT($G$5,1)="M",VLOOKUP($G$5,'Definición técnica de imagenes'!$A$3:$G$17,6,FALSE),IF($G$5="F1","","")),'Definición técnica de imagenes'!$F$16),"")</f>
        <v/>
      </c>
      <c r="J60" s="13"/>
      <c r="K60" s="14"/>
    </row>
    <row r="61" spans="1:11" s="11" customFormat="1" x14ac:dyDescent="0.25">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IF(I75&lt;&gt;"",IF(OR(B75&lt;&gt;"",J75&lt;&gt;""),CONCATENATE($C$7,"_",$A75,IF($G$4="Cuaderno de Estudio","_zoom",CONCATENATE("a",IF(LEFT($G$5,1)="F",".jpg",".png")))),""),"")</f>
        <v/>
      </c>
      <c r="I75" s="13" t="str">
        <f>IF(OR(B75&lt;&gt;"",J75&lt;&gt;""),IF($G$4="Recurso",IF(LEFT($G$5,1)="M",VLOOKUP($G$5,'Definición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5" sqref="A5"/>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102" t="s">
        <v>39</v>
      </c>
      <c r="B1" s="103"/>
      <c r="C1" s="103"/>
      <c r="D1" s="103"/>
      <c r="E1" s="103"/>
      <c r="F1" s="104"/>
    </row>
    <row r="2" spans="1:11" x14ac:dyDescent="0.25">
      <c r="A2" s="44" t="s">
        <v>43</v>
      </c>
      <c r="B2" s="45"/>
      <c r="C2" s="105" t="s">
        <v>14</v>
      </c>
      <c r="D2" s="106"/>
      <c r="E2" s="107"/>
      <c r="F2" s="46"/>
    </row>
    <row r="3" spans="1:11" ht="63" x14ac:dyDescent="0.25">
      <c r="A3" s="47" t="s">
        <v>44</v>
      </c>
      <c r="B3" s="45"/>
      <c r="C3" s="111" t="s">
        <v>15</v>
      </c>
      <c r="D3" s="112"/>
      <c r="E3" s="113"/>
      <c r="F3" s="46"/>
      <c r="H3" s="36" t="s">
        <v>19</v>
      </c>
      <c r="I3" s="36" t="s">
        <v>20</v>
      </c>
      <c r="J3" s="36" t="s">
        <v>21</v>
      </c>
      <c r="K3" s="36" t="s">
        <v>53</v>
      </c>
    </row>
    <row r="4" spans="1:11" ht="31.5" x14ac:dyDescent="0.25">
      <c r="A4" s="44" t="s">
        <v>45</v>
      </c>
      <c r="B4" s="45"/>
      <c r="C4" s="40" t="s">
        <v>16</v>
      </c>
      <c r="D4" s="39" t="s">
        <v>17</v>
      </c>
      <c r="E4" s="43" t="s">
        <v>18</v>
      </c>
      <c r="F4" s="46"/>
      <c r="H4" s="36" t="s">
        <v>22</v>
      </c>
      <c r="I4" s="36" t="s">
        <v>26</v>
      </c>
      <c r="J4" s="36">
        <v>1</v>
      </c>
      <c r="K4" s="36">
        <v>1</v>
      </c>
    </row>
    <row r="5" spans="1:11" ht="79.5" thickBot="1" x14ac:dyDescent="0.3">
      <c r="A5" s="47" t="s">
        <v>46</v>
      </c>
      <c r="B5" s="45"/>
      <c r="C5" s="42" t="s">
        <v>36</v>
      </c>
      <c r="D5" s="114" t="str">
        <f>CONCATENATE(H21,"_",I21,"_",J21,"_CO")</f>
        <v>LE_07_04_CO</v>
      </c>
      <c r="E5" s="115"/>
      <c r="F5" s="46"/>
      <c r="H5" s="36" t="s">
        <v>23</v>
      </c>
      <c r="I5" s="36" t="s">
        <v>27</v>
      </c>
      <c r="J5" s="36">
        <v>2</v>
      </c>
      <c r="K5" s="36">
        <v>2</v>
      </c>
    </row>
    <row r="6" spans="1:11" ht="32.25" thickBot="1" x14ac:dyDescent="0.3">
      <c r="A6" s="44" t="s">
        <v>11</v>
      </c>
      <c r="B6" s="45"/>
      <c r="C6" s="45"/>
      <c r="D6" s="45"/>
      <c r="E6" s="45"/>
      <c r="F6" s="46"/>
      <c r="H6" s="36" t="s">
        <v>24</v>
      </c>
      <c r="I6" s="36" t="s">
        <v>28</v>
      </c>
      <c r="J6" s="36">
        <v>3</v>
      </c>
      <c r="K6" s="36">
        <v>3</v>
      </c>
    </row>
    <row r="7" spans="1:11" ht="48" thickBot="1" x14ac:dyDescent="0.3">
      <c r="A7" s="47" t="s">
        <v>12</v>
      </c>
      <c r="B7" s="45"/>
      <c r="C7" s="76" t="s">
        <v>144</v>
      </c>
      <c r="D7" s="100" t="str">
        <f>CONCATENATE("SolicitudGrafica_",D5,".xls")</f>
        <v>SolicitudGrafica_LE_07_04_CO.xls</v>
      </c>
      <c r="E7" s="100"/>
      <c r="F7" s="101"/>
      <c r="H7" s="36" t="s">
        <v>25</v>
      </c>
      <c r="I7" s="36" t="s">
        <v>29</v>
      </c>
      <c r="J7" s="36">
        <v>4</v>
      </c>
      <c r="K7" s="36">
        <v>4</v>
      </c>
    </row>
    <row r="8" spans="1:11" ht="47.25" x14ac:dyDescent="0.25">
      <c r="A8" s="47" t="s">
        <v>54</v>
      </c>
      <c r="B8" s="45"/>
      <c r="C8" s="45"/>
      <c r="D8" s="45"/>
      <c r="E8" s="45"/>
      <c r="F8" s="46"/>
      <c r="I8" s="36" t="s">
        <v>30</v>
      </c>
      <c r="J8" s="36">
        <v>5</v>
      </c>
      <c r="K8" s="36">
        <v>5</v>
      </c>
    </row>
    <row r="9" spans="1:11" ht="47.25" x14ac:dyDescent="0.25">
      <c r="A9" s="47" t="s">
        <v>13</v>
      </c>
      <c r="B9" s="45"/>
      <c r="C9" s="45"/>
      <c r="D9" s="45"/>
      <c r="E9" s="45"/>
      <c r="F9" s="46"/>
      <c r="I9" s="36" t="s">
        <v>31</v>
      </c>
      <c r="J9" s="36">
        <v>6</v>
      </c>
      <c r="K9" s="36">
        <v>6</v>
      </c>
    </row>
    <row r="10" spans="1:11" ht="32.25" thickBot="1" x14ac:dyDescent="0.3">
      <c r="A10" s="48" t="s">
        <v>37</v>
      </c>
      <c r="B10" s="49"/>
      <c r="C10" s="49"/>
      <c r="D10" s="49"/>
      <c r="E10" s="49"/>
      <c r="F10" s="50"/>
      <c r="I10" s="36" t="s">
        <v>32</v>
      </c>
      <c r="J10" s="36">
        <v>7</v>
      </c>
      <c r="K10" s="36">
        <v>7</v>
      </c>
    </row>
    <row r="11" spans="1:11" x14ac:dyDescent="0.25">
      <c r="I11" s="36" t="s">
        <v>33</v>
      </c>
      <c r="J11" s="36">
        <v>8</v>
      </c>
      <c r="K11" s="36">
        <v>8</v>
      </c>
    </row>
    <row r="12" spans="1:11" ht="16.5" thickBot="1" x14ac:dyDescent="0.3">
      <c r="I12" s="36" t="s">
        <v>38</v>
      </c>
      <c r="J12" s="36">
        <v>9</v>
      </c>
      <c r="K12" s="36">
        <v>9</v>
      </c>
    </row>
    <row r="13" spans="1:11" x14ac:dyDescent="0.25">
      <c r="A13" s="102" t="s">
        <v>42</v>
      </c>
      <c r="B13" s="103"/>
      <c r="C13" s="103"/>
      <c r="D13" s="103"/>
      <c r="E13" s="103"/>
      <c r="F13" s="104"/>
      <c r="I13" s="36" t="s">
        <v>34</v>
      </c>
      <c r="J13" s="36">
        <v>10</v>
      </c>
      <c r="K13" s="36">
        <v>10</v>
      </c>
    </row>
    <row r="14" spans="1:11" ht="16.5" thickBot="1" x14ac:dyDescent="0.3">
      <c r="A14" s="47"/>
      <c r="B14" s="45"/>
      <c r="C14" s="45"/>
      <c r="D14" s="45"/>
      <c r="E14" s="45"/>
      <c r="F14" s="46"/>
      <c r="I14" s="36" t="s">
        <v>35</v>
      </c>
      <c r="J14" s="36">
        <v>11</v>
      </c>
      <c r="K14" s="36">
        <v>11</v>
      </c>
    </row>
    <row r="15" spans="1:11" x14ac:dyDescent="0.25">
      <c r="A15" s="44" t="s">
        <v>47</v>
      </c>
      <c r="B15" s="45"/>
      <c r="C15" s="105" t="s">
        <v>50</v>
      </c>
      <c r="D15" s="106"/>
      <c r="E15" s="106"/>
      <c r="F15" s="107"/>
      <c r="J15" s="36">
        <v>12</v>
      </c>
      <c r="K15" s="36">
        <v>12</v>
      </c>
    </row>
    <row r="16" spans="1:11" ht="67.150000000000006" customHeight="1" x14ac:dyDescent="0.25">
      <c r="A16" s="47" t="s">
        <v>48</v>
      </c>
      <c r="B16" s="45"/>
      <c r="C16" s="40" t="s">
        <v>16</v>
      </c>
      <c r="D16" s="39" t="s">
        <v>17</v>
      </c>
      <c r="E16" s="39" t="s">
        <v>18</v>
      </c>
      <c r="F16" s="41" t="s">
        <v>51</v>
      </c>
      <c r="J16" s="36">
        <v>13</v>
      </c>
      <c r="K16" s="36">
        <v>13</v>
      </c>
    </row>
    <row r="17" spans="1:11" ht="32.1" customHeight="1" thickBot="1" x14ac:dyDescent="0.3">
      <c r="A17" s="44" t="s">
        <v>45</v>
      </c>
      <c r="B17" s="45"/>
      <c r="C17" s="42" t="s">
        <v>36</v>
      </c>
      <c r="D17" s="108" t="str">
        <f>CONCATENATE(H21,"_",I21,"_",J21,"_",K45)</f>
        <v>LE_07_04_REC10</v>
      </c>
      <c r="E17" s="109"/>
      <c r="F17" s="110"/>
      <c r="J17" s="36">
        <v>14</v>
      </c>
      <c r="K17" s="36">
        <v>14</v>
      </c>
    </row>
    <row r="18" spans="1:11" ht="79.5" thickBot="1" x14ac:dyDescent="0.3">
      <c r="A18" s="47" t="s">
        <v>49</v>
      </c>
      <c r="B18" s="45"/>
      <c r="C18" s="76" t="s">
        <v>145</v>
      </c>
      <c r="D18" s="100" t="str">
        <f>CONCATENATE("SolicitudGrafica_",D17,".xls")</f>
        <v>SolicitudGrafica_LE_07_04_REC10.xls</v>
      </c>
      <c r="E18" s="100"/>
      <c r="F18" s="101"/>
      <c r="J18" s="36">
        <v>15</v>
      </c>
      <c r="K18" s="36">
        <v>15</v>
      </c>
    </row>
    <row r="19" spans="1:11" x14ac:dyDescent="0.25">
      <c r="A19" s="44" t="s">
        <v>11</v>
      </c>
      <c r="B19" s="45"/>
      <c r="C19" s="45"/>
      <c r="D19" s="45"/>
      <c r="E19" s="45"/>
      <c r="F19" s="46"/>
      <c r="H19" s="36">
        <v>3</v>
      </c>
      <c r="J19" s="36">
        <v>16</v>
      </c>
      <c r="K19" s="36">
        <v>16</v>
      </c>
    </row>
    <row r="20" spans="1:11" ht="63.75" thickBot="1" x14ac:dyDescent="0.3">
      <c r="A20" s="48" t="s">
        <v>52</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9" width="22.25" style="36" customWidth="1"/>
    <col min="10" max="10" width="20.75" style="36" customWidth="1"/>
    <col min="11" max="11" width="44.5" style="36" customWidth="1"/>
    <col min="12" max="16384" width="10.875" style="36"/>
  </cols>
  <sheetData>
    <row r="1" spans="1:11" x14ac:dyDescent="0.25">
      <c r="A1" s="116" t="s">
        <v>57</v>
      </c>
      <c r="B1" s="116" t="s">
        <v>64</v>
      </c>
      <c r="C1" s="116" t="s">
        <v>65</v>
      </c>
      <c r="D1" s="116" t="s">
        <v>6</v>
      </c>
      <c r="E1" s="116" t="s">
        <v>66</v>
      </c>
      <c r="F1" s="116" t="s">
        <v>67</v>
      </c>
      <c r="G1" s="116" t="s">
        <v>68</v>
      </c>
      <c r="H1" s="117" t="s">
        <v>69</v>
      </c>
      <c r="I1" s="117"/>
      <c r="J1" s="117"/>
    </row>
    <row r="2" spans="1:11" x14ac:dyDescent="0.25">
      <c r="A2" s="116"/>
      <c r="B2" s="116"/>
      <c r="C2" s="116"/>
      <c r="D2" s="116"/>
      <c r="E2" s="116"/>
      <c r="F2" s="116"/>
      <c r="G2" s="116"/>
      <c r="H2" s="55" t="s">
        <v>66</v>
      </c>
      <c r="I2" s="55" t="s">
        <v>67</v>
      </c>
      <c r="J2" s="55" t="s">
        <v>68</v>
      </c>
    </row>
    <row r="3" spans="1:11" s="57" customFormat="1" x14ac:dyDescent="0.25">
      <c r="A3" s="56" t="s">
        <v>70</v>
      </c>
      <c r="B3" s="56" t="s">
        <v>71</v>
      </c>
      <c r="C3" s="56" t="s">
        <v>72</v>
      </c>
      <c r="D3" s="56" t="s">
        <v>73</v>
      </c>
      <c r="E3" s="56" t="s">
        <v>74</v>
      </c>
      <c r="F3" s="56"/>
      <c r="G3" s="56"/>
      <c r="H3" s="56" t="s">
        <v>75</v>
      </c>
      <c r="I3" s="56"/>
      <c r="J3" s="56"/>
    </row>
    <row r="4" spans="1:11" s="57" customFormat="1" x14ac:dyDescent="0.25">
      <c r="A4" s="58" t="s">
        <v>58</v>
      </c>
      <c r="B4" s="58" t="s">
        <v>76</v>
      </c>
      <c r="C4" s="58" t="s">
        <v>72</v>
      </c>
      <c r="D4" s="58" t="s">
        <v>73</v>
      </c>
      <c r="E4" s="58" t="s">
        <v>77</v>
      </c>
      <c r="F4" s="58" t="s">
        <v>78</v>
      </c>
      <c r="G4" s="58"/>
      <c r="H4" s="58" t="s">
        <v>79</v>
      </c>
      <c r="I4" s="58" t="s">
        <v>80</v>
      </c>
      <c r="J4" s="58"/>
    </row>
    <row r="5" spans="1:11" s="57" customFormat="1" x14ac:dyDescent="0.25">
      <c r="A5" s="59" t="s">
        <v>81</v>
      </c>
      <c r="B5" s="58" t="s">
        <v>82</v>
      </c>
      <c r="C5" s="58" t="s">
        <v>72</v>
      </c>
      <c r="D5" s="58" t="s">
        <v>73</v>
      </c>
      <c r="E5" s="58" t="s">
        <v>77</v>
      </c>
      <c r="F5" s="58" t="s">
        <v>78</v>
      </c>
      <c r="G5" s="60"/>
      <c r="H5" s="58" t="s">
        <v>79</v>
      </c>
      <c r="I5" s="58" t="s">
        <v>80</v>
      </c>
      <c r="J5" s="60"/>
    </row>
    <row r="6" spans="1:11" s="57" customFormat="1" x14ac:dyDescent="0.25">
      <c r="A6" s="58" t="s">
        <v>59</v>
      </c>
      <c r="B6" s="58" t="s">
        <v>83</v>
      </c>
      <c r="C6" s="58" t="s">
        <v>72</v>
      </c>
      <c r="D6" s="58" t="s">
        <v>73</v>
      </c>
      <c r="E6" s="58" t="s">
        <v>77</v>
      </c>
      <c r="F6" s="58" t="s">
        <v>78</v>
      </c>
      <c r="G6" s="58" t="s">
        <v>74</v>
      </c>
      <c r="H6" s="58" t="s">
        <v>79</v>
      </c>
      <c r="I6" s="58" t="s">
        <v>80</v>
      </c>
      <c r="J6" s="58" t="s">
        <v>84</v>
      </c>
    </row>
    <row r="7" spans="1:11" s="57" customFormat="1" ht="25.5" x14ac:dyDescent="0.25">
      <c r="A7" s="58" t="s">
        <v>85</v>
      </c>
      <c r="B7" s="58" t="s">
        <v>86</v>
      </c>
      <c r="C7" s="58" t="s">
        <v>72</v>
      </c>
      <c r="D7" s="58" t="s">
        <v>73</v>
      </c>
      <c r="E7" s="58" t="s">
        <v>77</v>
      </c>
      <c r="F7" s="58" t="s">
        <v>78</v>
      </c>
      <c r="G7" s="58"/>
      <c r="H7" s="58" t="s">
        <v>79</v>
      </c>
      <c r="I7" s="58" t="s">
        <v>80</v>
      </c>
      <c r="J7" s="58"/>
    </row>
    <row r="8" spans="1:11" s="57" customFormat="1" ht="25.5" x14ac:dyDescent="0.25">
      <c r="A8" s="58" t="s">
        <v>87</v>
      </c>
      <c r="B8" s="58" t="s">
        <v>88</v>
      </c>
      <c r="C8" s="58" t="s">
        <v>72</v>
      </c>
      <c r="D8" s="58" t="s">
        <v>73</v>
      </c>
      <c r="E8" s="58" t="s">
        <v>77</v>
      </c>
      <c r="F8" s="58" t="s">
        <v>78</v>
      </c>
      <c r="G8" s="58"/>
      <c r="H8" s="58" t="s">
        <v>79</v>
      </c>
      <c r="I8" s="58" t="s">
        <v>80</v>
      </c>
      <c r="J8" s="58"/>
    </row>
    <row r="9" spans="1:11" s="57" customFormat="1" x14ac:dyDescent="0.25">
      <c r="A9" s="58" t="s">
        <v>89</v>
      </c>
      <c r="B9" s="58" t="s">
        <v>90</v>
      </c>
      <c r="C9" s="58" t="s">
        <v>72</v>
      </c>
      <c r="D9" s="58" t="s">
        <v>73</v>
      </c>
      <c r="E9" s="58" t="s">
        <v>77</v>
      </c>
      <c r="F9" s="58" t="s">
        <v>78</v>
      </c>
      <c r="G9" s="58"/>
      <c r="H9" s="58" t="s">
        <v>79</v>
      </c>
      <c r="I9" s="58" t="s">
        <v>80</v>
      </c>
      <c r="J9" s="58"/>
    </row>
    <row r="10" spans="1:11" s="57" customFormat="1" x14ac:dyDescent="0.25">
      <c r="A10" s="58" t="s">
        <v>91</v>
      </c>
      <c r="B10" s="58" t="s">
        <v>92</v>
      </c>
      <c r="C10" s="58" t="s">
        <v>72</v>
      </c>
      <c r="D10" s="58" t="s">
        <v>73</v>
      </c>
      <c r="E10" s="58" t="s">
        <v>93</v>
      </c>
      <c r="F10" s="58"/>
      <c r="G10" s="58"/>
      <c r="H10" s="58" t="s">
        <v>75</v>
      </c>
      <c r="I10" s="58"/>
      <c r="J10" s="58"/>
    </row>
    <row r="11" spans="1:11" s="57" customFormat="1" ht="25.5" x14ac:dyDescent="0.25">
      <c r="A11" s="58" t="s">
        <v>94</v>
      </c>
      <c r="B11" s="58" t="s">
        <v>95</v>
      </c>
      <c r="C11" s="58" t="s">
        <v>72</v>
      </c>
      <c r="D11" s="58" t="s">
        <v>73</v>
      </c>
      <c r="E11" s="58" t="s">
        <v>77</v>
      </c>
      <c r="F11" s="58" t="s">
        <v>78</v>
      </c>
      <c r="G11" s="58"/>
      <c r="H11" s="58" t="s">
        <v>79</v>
      </c>
      <c r="I11" s="58" t="s">
        <v>80</v>
      </c>
      <c r="J11" s="58"/>
    </row>
    <row r="12" spans="1:11" s="57" customFormat="1" x14ac:dyDescent="0.25">
      <c r="A12" s="58" t="s">
        <v>96</v>
      </c>
      <c r="B12" s="58" t="s">
        <v>97</v>
      </c>
      <c r="C12" s="58" t="s">
        <v>72</v>
      </c>
      <c r="D12" s="58" t="s">
        <v>73</v>
      </c>
      <c r="E12" s="58" t="s">
        <v>77</v>
      </c>
      <c r="F12" s="58" t="s">
        <v>78</v>
      </c>
      <c r="G12" s="58"/>
      <c r="H12" s="58" t="s">
        <v>79</v>
      </c>
      <c r="I12" s="58" t="s">
        <v>80</v>
      </c>
      <c r="J12" s="58"/>
    </row>
    <row r="13" spans="1:11" ht="63" x14ac:dyDescent="0.25">
      <c r="A13" s="61" t="s">
        <v>98</v>
      </c>
      <c r="B13" s="61" t="s">
        <v>99</v>
      </c>
      <c r="C13" s="58" t="s">
        <v>72</v>
      </c>
      <c r="D13" s="62" t="s">
        <v>100</v>
      </c>
      <c r="E13" s="62"/>
      <c r="F13" s="63" t="s">
        <v>142</v>
      </c>
      <c r="G13" s="61"/>
      <c r="H13" s="58"/>
      <c r="I13" s="58" t="s">
        <v>75</v>
      </c>
      <c r="J13" s="61"/>
      <c r="K13" s="36" t="s">
        <v>101</v>
      </c>
    </row>
    <row r="14" spans="1:11" x14ac:dyDescent="0.25">
      <c r="A14" s="61" t="s">
        <v>102</v>
      </c>
      <c r="B14" s="61" t="s">
        <v>103</v>
      </c>
      <c r="C14" s="58" t="s">
        <v>72</v>
      </c>
      <c r="D14" s="62" t="s">
        <v>73</v>
      </c>
      <c r="E14" s="62"/>
      <c r="F14" s="63" t="s">
        <v>143</v>
      </c>
      <c r="G14" s="61"/>
      <c r="H14" s="58"/>
      <c r="I14" s="58" t="s">
        <v>75</v>
      </c>
      <c r="J14" s="61"/>
    </row>
    <row r="15" spans="1:11" ht="31.5" x14ac:dyDescent="0.25">
      <c r="A15" s="61" t="s">
        <v>104</v>
      </c>
      <c r="B15" s="61" t="s">
        <v>105</v>
      </c>
      <c r="C15" s="58" t="s">
        <v>106</v>
      </c>
      <c r="D15" s="61" t="s">
        <v>100</v>
      </c>
      <c r="E15" s="61" t="s">
        <v>141</v>
      </c>
      <c r="F15" s="61"/>
      <c r="G15" s="61"/>
      <c r="H15" s="58" t="s">
        <v>75</v>
      </c>
      <c r="I15" s="61"/>
      <c r="J15" s="61"/>
      <c r="K15" s="36" t="s">
        <v>107</v>
      </c>
    </row>
    <row r="16" spans="1:11" ht="94.5" x14ac:dyDescent="0.25">
      <c r="A16" s="63" t="s">
        <v>108</v>
      </c>
      <c r="B16" s="63"/>
      <c r="C16" s="59" t="s">
        <v>106</v>
      </c>
      <c r="D16" s="63" t="s">
        <v>109</v>
      </c>
      <c r="E16" s="62" t="s">
        <v>139</v>
      </c>
      <c r="F16" s="62" t="s">
        <v>140</v>
      </c>
      <c r="G16" s="62"/>
      <c r="H16" s="63" t="s">
        <v>110</v>
      </c>
      <c r="I16" s="63" t="s">
        <v>111</v>
      </c>
      <c r="J16" s="62"/>
      <c r="K16" s="64" t="s">
        <v>112</v>
      </c>
    </row>
    <row r="17" spans="1:11" ht="25.5" x14ac:dyDescent="0.25">
      <c r="A17" s="58" t="s">
        <v>113</v>
      </c>
      <c r="B17" s="58"/>
      <c r="C17" s="58" t="s">
        <v>72</v>
      </c>
      <c r="D17" s="58" t="s">
        <v>73</v>
      </c>
      <c r="E17" s="58" t="s">
        <v>114</v>
      </c>
      <c r="F17" s="58" t="s">
        <v>115</v>
      </c>
      <c r="G17" s="58"/>
      <c r="H17" s="65" t="s">
        <v>116</v>
      </c>
      <c r="I17" s="65" t="s">
        <v>117</v>
      </c>
      <c r="J17" s="58"/>
      <c r="K17" s="66" t="s">
        <v>118</v>
      </c>
    </row>
    <row r="20" spans="1:11" x14ac:dyDescent="0.25">
      <c r="A20" s="67" t="s">
        <v>119</v>
      </c>
    </row>
    <row r="21" spans="1:11" x14ac:dyDescent="0.25">
      <c r="A21" s="68" t="s">
        <v>120</v>
      </c>
      <c r="B21" s="69" t="s">
        <v>121</v>
      </c>
      <c r="C21" s="70" t="s">
        <v>122</v>
      </c>
      <c r="D21" s="69"/>
      <c r="E21" s="69"/>
    </row>
    <row r="22" spans="1:11" x14ac:dyDescent="0.25">
      <c r="A22" s="71" t="s">
        <v>123</v>
      </c>
      <c r="B22" s="72" t="s">
        <v>124</v>
      </c>
      <c r="C22" s="73" t="s">
        <v>125</v>
      </c>
      <c r="D22" s="72"/>
      <c r="E22" s="72"/>
    </row>
    <row r="23" spans="1:11" x14ac:dyDescent="0.25">
      <c r="A23" s="71" t="s">
        <v>126</v>
      </c>
      <c r="B23" s="72" t="s">
        <v>127</v>
      </c>
      <c r="C23" s="73" t="s">
        <v>128</v>
      </c>
      <c r="D23" s="72"/>
      <c r="E23" s="72"/>
    </row>
    <row r="24" spans="1:11" ht="31.5" x14ac:dyDescent="0.25">
      <c r="A24" s="71" t="s">
        <v>129</v>
      </c>
      <c r="B24" s="72" t="s">
        <v>130</v>
      </c>
      <c r="C24" s="73" t="s">
        <v>131</v>
      </c>
      <c r="D24" s="72"/>
      <c r="E24" s="72"/>
    </row>
    <row r="25" spans="1:11" x14ac:dyDescent="0.25">
      <c r="A25" s="71" t="s">
        <v>132</v>
      </c>
      <c r="B25" s="72" t="s">
        <v>133</v>
      </c>
      <c r="C25" s="73" t="s">
        <v>134</v>
      </c>
      <c r="D25" s="72"/>
      <c r="E25" s="72"/>
    </row>
    <row r="26" spans="1:11" ht="63" x14ac:dyDescent="0.25">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MarGB</cp:lastModifiedBy>
  <dcterms:created xsi:type="dcterms:W3CDTF">2014-07-01T23:43:25Z</dcterms:created>
  <dcterms:modified xsi:type="dcterms:W3CDTF">2015-04-30T18:20:39Z</dcterms:modified>
</cp:coreProperties>
</file>