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2" i="1" l="1"/>
  <c r="A11" i="1"/>
  <c r="C10" i="1"/>
  <c r="A10" i="1"/>
  <c r="D18" i="2"/>
  <c r="D7" i="2"/>
  <c r="F11" i="1"/>
  <c r="G11" i="1"/>
  <c r="I11" i="1"/>
  <c r="H11" i="1"/>
  <c r="F12" i="1"/>
  <c r="G12" i="1"/>
  <c r="I12" i="1"/>
  <c r="H12" i="1"/>
  <c r="A13" i="1"/>
  <c r="F13" i="1"/>
  <c r="G13" i="1"/>
  <c r="I13" i="1"/>
  <c r="H13" i="1"/>
  <c r="A14" i="1"/>
  <c r="F14" i="1"/>
  <c r="G14" i="1"/>
  <c r="I14" i="1"/>
  <c r="H14" i="1"/>
  <c r="A15" i="1"/>
  <c r="F15" i="1"/>
  <c r="G15" i="1"/>
  <c r="I15" i="1"/>
  <c r="H15" i="1"/>
  <c r="A16" i="1"/>
  <c r="F16" i="1"/>
  <c r="G16" i="1"/>
  <c r="I16" i="1"/>
  <c r="H16" i="1"/>
  <c r="A17" i="1"/>
  <c r="F17" i="1"/>
  <c r="G17" i="1"/>
  <c r="I17" i="1"/>
  <c r="H17" i="1"/>
  <c r="A18"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25" i="1"/>
  <c r="A26" i="1"/>
  <c r="A27" i="1"/>
  <c r="A28" i="1"/>
  <c r="A29" i="1"/>
  <c r="A30"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<sst xmlns="http://schemas.openxmlformats.org/spreadsheetml/2006/main" count="288" uniqueCount="185">
  <si>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</si>
  <si>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</si>
  <si>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</si>
  <si>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</si>
  <si>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</si>
  <si>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</si>
  <si>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</si>
  <si>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</si>
  <si>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</si>
  <si>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</si>
  <si>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</si>
  <si>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</si>
  <si>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</si>
  <si>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</si>
  <si>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</si>
  <si>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</si>
  <si>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</si>
  <si>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</si>
  <si>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</si>
  <si>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</si>
  <si>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</si>
  <si>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</si>
  <si>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</si>
  <si>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</si>
  <si>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</si>
  <si>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</si>
  <si>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</si>
  <si>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</si>
  <si>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</si>
  <si>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</si>
  <si>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</si>
  <si>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</si>
  <si>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</si>
  <si>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</si>
  <si>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</si>
  <si>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</si>
  <si>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</si>
  <si>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</si>
  <si>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</si>
  <si>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</si>
  <si>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</si>
  <si>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</si>
  <si>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</si>
  <si>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</si>
  <si>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</si>
  <si>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</si>
  <si>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</si>
  <si>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</si>
  <si>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</si>
  <si>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</si>
  <si>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</si>
  <si>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</si>
  <si>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</si>
  <si>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</si>
  <si>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</si>
  <si>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</si>
  <si>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</si>
  <si>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</si>
  <si>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</si>
  <si>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</si>
  <si>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</si>
  <si>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</si>
  <si>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</si>
  <si>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</si>
  <si>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</si>
  <si>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</si>
  <si>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</si>
  <si>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</si>
  <si>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</si>
  <si>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</si>
  <si>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</si>
  <si>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</si>
  <si>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</si>
  <si>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</si>
  <si>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</si>
  <si>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</si>
  <si>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</si>
  <si>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</si>
  <si>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</si>
  <si>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</si>
  <si>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</si>
  <si>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</si>
  <si>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</si>
  <si>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</si>
  <si>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</si>
  <si>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</si>
  <si>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</si>
  <si>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</si>
  <si>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</si>
  <si>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</si>
  <si>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</si>
  <si>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</si>
  <si>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</si>
  <si>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</si>
  <si>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</si>
  <si>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</si>
  <si>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</si>
  <si>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</si>
  <si>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</si>
  <si>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</si>
  <si>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</si>
  <si>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</si>
  <si>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</si>
  <si>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</si>
  <si>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</si>
  <si>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</si>
  <si>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</si>
  <si>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</si>
  <si>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</si>
  <si>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</si>
  <si>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</si>
  <si>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</si>
  <si>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</si>
  <si>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</si>
  <si>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</si>
  <si>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</si>
  <si>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</si>
  <si>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</si>
  <si>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</si>
  <si>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</si>
  <si>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</si>
  <si>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</si>
  <si>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</si>
  <si>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</si>
  <si>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</si>
  <si>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</si>
  <si>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</si>
  <si>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</si>
  <si>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</si>
  <si>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</si>
  <si>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</si>
  <si>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</si>
  <si>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</si>
  <si>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</si>
  <si>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</si>
  <si>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</si>
  <si>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</si>
  <si>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</si>
  <si>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</si>
  <si>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</si>
  <si>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</si>
  <si>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</si>
  <si>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</si>
  <si>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</si>
  <si>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</si>
  <si>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</si>
  <si>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</si>
  <si>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</si>
  <si>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Marcela Guevara B.</t>
  </si>
  <si>
    <t>5º Primaria/Ciencias sociales/La historia antigua/Las primeras civilizaciones</t>
  </si>
  <si>
    <t>Fotografía</t>
  </si>
  <si>
    <t>Escultura de caballo</t>
  </si>
  <si>
    <t>1º ESO/Ciencias Sociales, geografía e historia/Primeras civilizaciones: Mesopotamia, Egipto y Fenicia/Mesopotamia</t>
  </si>
  <si>
    <t>Mapa</t>
  </si>
  <si>
    <t>1º ESO/Ciencias Sociales, geografía e historia/Primeras civilizaciones: Mesopotamia, Egipto y Fenicia/Mesopotamia/El imperio asirio</t>
  </si>
  <si>
    <t>El código de Hammurabi</t>
  </si>
  <si>
    <t>1º ESO/Ciencias Sociales, geografía e historia/Primeras civilizaciones: Mesopotamia, Egipto y Fenicia/Mesopotamia/La economía y la sociedad mesopotámica</t>
  </si>
  <si>
    <t>Imagen de grupos privilegiados y los no privilegiados</t>
  </si>
  <si>
    <t>1º ESO/Ciencias Sociales, geografía e historia/Primeras civilizaciones: Mesopotamia, Egipto y Fenicia/Mesopotamia/La cultura y la religión</t>
  </si>
  <si>
    <t>Tablillas de arcilla húmeda</t>
  </si>
  <si>
    <t>1º ESO/Ciencias Sociales, geografía e historia/Primeras civilizaciones: Mesopotamia, Egipto y Fenicia/Mesopotamia/El arte mesopotámico/La arquitectura</t>
  </si>
  <si>
    <t>Templos característicos del mundo mesopotámico</t>
  </si>
  <si>
    <t>1º ESO/Ciencias Sociales, geografía e historia/Primeras civilizaciones: Mesopotamia, Egipto y Fenicia/El antiguo Egipto</t>
  </si>
  <si>
    <t>Las pirámides de Gizeh (hacia 2500 a.C.)</t>
  </si>
  <si>
    <t>Rio nilo</t>
  </si>
  <si>
    <t>1º ESO/Ciencias Sociales, geografía e historia/Primeras civilizaciones: Mesopotamia, Egipto y Fenicia/El antiguo Egipto/la sociedad del antiguo Egipto</t>
  </si>
  <si>
    <t>IMG10</t>
  </si>
  <si>
    <t>Estructura piramidal</t>
  </si>
  <si>
    <t>1º ESO/Ciencias Sociales, geografía e historia/Primeras civilizaciones: Mesopotamia, Egipto y Fenicia/El antiguo Egipto/La cultura y la religión</t>
  </si>
  <si>
    <t>IMG11</t>
  </si>
  <si>
    <t>Anubis el dios egipcio de la muerte</t>
  </si>
  <si>
    <t>1º ESO/Ciencias Sociales, geografía e historia/Primeras civilizaciones: Mesopotamia, Egipto y Fenicia/El antiguo Egipto/El arte egipcio/La arquitectura</t>
  </si>
  <si>
    <t>IMG12</t>
  </si>
  <si>
    <t>Las salas hipóstilas</t>
  </si>
  <si>
    <t>1º ESO/Ciencias Sociales, geografía e historia/Primeras civilizaciones: Mesopotamia, Egipto y Fenicia/El antiguo Egipto/El arte egipcio/La escultura</t>
  </si>
  <si>
    <t>IMG13</t>
  </si>
  <si>
    <t>El templo de Abu Simbel</t>
  </si>
  <si>
    <t>1º ESO/Ciencias Sociales, geografía e historia/Primeras civilizaciones: Mesopotamia, Egipto y Fenicia/El antiguo Egipto/El arte egipcio/La pintura</t>
  </si>
  <si>
    <t>IMG14</t>
  </si>
  <si>
    <t>En la pintura de los templos funerarios</t>
  </si>
  <si>
    <t>1º ESO/Ciencias Sociales, geografía e historia/Primeras civilizaciones: Mesopotamia, Egipto y Fenicia/Los pueblos del Mediterráneo oriental/Los fenicios</t>
  </si>
  <si>
    <t>IMG15</t>
  </si>
  <si>
    <t>Escultura de un Barco en piedra</t>
  </si>
  <si>
    <t>CS_06_03_CO</t>
  </si>
  <si>
    <t>Civilizaciones de la Antigüedad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</si>
</sst>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alignment vertical="center" wrapText="1"/>
    </xf>
    <xf numFmtId="0" fontId="14" fillId="0" borderId="5" xfId="0" applyFont="1" applyBorder="1" applyAlignment="1">
      <alignment wrapText="1"/>
    </xf>
    <xf numFmtId="0" fontId="22" fillId="0" borderId="5" xfId="0" applyFont="1" applyBorder="1" applyAlignment="1">
      <alignment wrapText="1"/>
    </xf>
    <xf numFmtId="0" fontId="22" fillId="0" borderId="5" xfId="0" applyFont="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wrapText="1"/>
    </xf>
    <xf numFmtId="1" fontId="9" fillId="0" borderId="5" xfId="0" applyNumberFormat="1"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5" xfId="0" applyFont="1" applyFill="1" applyBorder="1" applyAlignment="1">
      <alignment horizont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6" activePane="bottomLeft" state="frozen"/>
      <selection pane="bottomLeft" activeCell="F6" sqref="F6"/>
    </sheetView>
  </sheetViews>
  <sheetFormatPr baseColWidth="10" defaultColWidth="10.875" defaultRowHeight="13.5" x14ac:dyDescent="0.25"/>
  <cols>
    <col min="1" max="1" width="7.875" style="2" customWidth="1"/>
    <col min="2" max="2" width="21"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5"/>
      <c r="K1" s="15"/>
    </row>
    <row r="2" spans="1:16" ht="15.75" x14ac:dyDescent="0.25">
      <c r="A2" s="1"/>
      <c r="B2" s="3" t="s">
        <v>0</v>
      </c>
      <c r="C2" s="85" t="s">
        <v>24</v>
      </c>
      <c r="D2" s="86"/>
      <c r="F2" s="78" t="s">
        <v>1</v>
      </c>
      <c r="G2" s="79"/>
      <c r="H2" s="54"/>
      <c r="I2" s="54"/>
      <c r="J2" s="15"/>
    </row>
    <row r="3" spans="1:16" ht="15.75" x14ac:dyDescent="0.25">
      <c r="A3" s="1"/>
      <c r="B3" s="4" t="s">
        <v>9</v>
      </c>
      <c r="C3" s="87">
        <v>4</v>
      </c>
      <c r="D3" s="88"/>
      <c r="F3" s="80">
        <v>42110</v>
      </c>
      <c r="G3" s="81"/>
      <c r="H3" s="54"/>
      <c r="I3" s="54"/>
      <c r="J3" s="15"/>
    </row>
    <row r="4" spans="1:16" ht="16.5" x14ac:dyDescent="0.3">
      <c r="A4" s="1"/>
      <c r="B4" s="4" t="s">
        <v>55</v>
      </c>
      <c r="C4" s="117" t="s">
        <v>184</v>
      </c>
      <c r="D4" s="88"/>
      <c r="E4" s="5"/>
      <c r="F4" s="53" t="s">
        <v>56</v>
      </c>
      <c r="G4" s="52" t="s">
        <v>147</v>
      </c>
      <c r="H4" s="54"/>
      <c r="I4" s="54"/>
      <c r="J4" s="15"/>
      <c r="K4" s="15"/>
    </row>
    <row r="5" spans="1:16" ht="16.5" thickBot="1" x14ac:dyDescent="0.3">
      <c r="A5" s="1"/>
      <c r="B5" s="6" t="s">
        <v>2</v>
      </c>
      <c r="C5" s="89" t="s">
        <v>148</v>
      </c>
      <c r="D5" s="90"/>
      <c r="E5" s="5"/>
      <c r="F5" s="51" t="str">
        <f>IF(G4="Recurso","Motor del recurso","")</f>
        <v/>
      </c>
      <c r="G5" s="51" t="s">
        <v>58</v>
      </c>
      <c r="H5" s="54"/>
      <c r="I5" s="75"/>
      <c r="J5" s="15"/>
      <c r="K5" s="15"/>
    </row>
    <row r="6" spans="1:16" ht="16.5" thickBot="1" x14ac:dyDescent="0.3">
      <c r="A6" s="1"/>
      <c r="B6" s="1"/>
      <c r="C6" s="1"/>
      <c r="D6" s="1"/>
      <c r="E6" s="7"/>
      <c r="F6" s="1"/>
      <c r="G6" s="1"/>
      <c r="H6" s="54"/>
      <c r="I6" s="54"/>
      <c r="J6" s="15"/>
      <c r="K6" s="15"/>
    </row>
    <row r="7" spans="1:16" ht="15" customHeight="1" x14ac:dyDescent="0.25">
      <c r="A7" s="1"/>
      <c r="B7" s="38" t="s">
        <v>41</v>
      </c>
      <c r="C7" s="116" t="s">
        <v>183</v>
      </c>
      <c r="D7" s="37" t="s">
        <v>40</v>
      </c>
      <c r="F7" s="1"/>
      <c r="G7" s="1"/>
      <c r="H7" s="1"/>
      <c r="I7" s="1"/>
      <c r="J7" s="15"/>
      <c r="K7" s="15"/>
    </row>
    <row r="8" spans="1:16" s="8" customFormat="1" ht="16.5" thickBot="1" x14ac:dyDescent="0.3">
      <c r="A8" s="9"/>
      <c r="B8" s="9"/>
      <c r="C8" s="9"/>
      <c r="D8" s="10"/>
      <c r="E8" s="10"/>
      <c r="F8" s="82" t="s">
        <v>63</v>
      </c>
      <c r="G8" s="83"/>
      <c r="H8" s="83"/>
      <c r="I8" s="84"/>
      <c r="J8" s="17"/>
      <c r="K8" s="11"/>
      <c r="L8" s="2"/>
      <c r="M8" s="2"/>
      <c r="N8" s="2"/>
      <c r="O8" s="2"/>
      <c r="P8" s="2"/>
    </row>
    <row r="9" spans="1:16" ht="26.25" thickBot="1" x14ac:dyDescent="0.3">
      <c r="A9" s="34" t="s">
        <v>3</v>
      </c>
      <c r="B9" s="24" t="s">
        <v>10</v>
      </c>
      <c r="C9" s="23" t="s">
        <v>4</v>
      </c>
      <c r="D9" s="23" t="s">
        <v>5</v>
      </c>
      <c r="E9" s="23" t="s">
        <v>6</v>
      </c>
      <c r="F9" s="74" t="s">
        <v>62</v>
      </c>
      <c r="G9" s="74" t="s">
        <v>60</v>
      </c>
      <c r="H9" s="74" t="s">
        <v>61</v>
      </c>
      <c r="I9" s="74" t="s">
        <v>138</v>
      </c>
      <c r="J9" s="24" t="s">
        <v>7</v>
      </c>
      <c r="K9" s="25" t="s">
        <v>8</v>
      </c>
    </row>
    <row r="10" spans="1:16" s="11" customFormat="1" ht="63" x14ac:dyDescent="0.25">
      <c r="A10" s="12" t="str">
        <f>IF(OR(B10&lt;&gt;"",J10&lt;&gt;""),"IMG01","")</f>
        <v>IMG01</v>
      </c>
      <c r="B10" s="77" t="s">
        <v>149</v>
      </c>
      <c r="C10" s="26" t="str">
        <f>IF(OR(B10&lt;&gt;Ayuda!A5,J10&lt;&gt;""),IF($G$4="Recurso",CONCATENATE($G$4," ",$G$5),$G$4),"")</f>
        <v>Cuaderno de Estudio</v>
      </c>
      <c r="D10" s="13" t="s">
        <v>150</v>
      </c>
      <c r="E10" s="13" t="s">
        <v>146</v>
      </c>
      <c r="F10" s="13"/>
      <c r="G10" s="13" t="str">
        <f>IF(F10&lt;&gt;"",IF($G$4="Recurso",IF(LEFT($G$5,1)="M",VLOOKUP($G$5,'Definición técnica de imagenes'!$A$3:$G$17,5,FALSE),IF($G$5="F1",'Definición técnica de imagenes'!$E$15,'Definición técnica de imagenes'!$F$13)),'Definición técnica de imagenes'!$E$16),"")</f>
        <v/>
      </c>
      <c r="H10" s="13" t="str">
        <f>IF(I10&lt;&gt;"",IF(OR(B10&lt;&gt;"",J10&lt;&gt;""),CONCATENATE($C$7,"_",$A10,IF($G$4="Cuaderno de Estudio","_zoom",CONCATENATE("a",IF(LEFT($G$5,1)="F",".jpg",".png")))),""),"")</f>
        <v>CS_06_03_CO_IMG01_zoom</v>
      </c>
      <c r="I10" s="13" t="str">
        <f>IF(OR(B10&lt;&gt;"",J10&lt;&gt;""),IF($G$4="Recurso",IF(LEFT($G$5,1)="M",VLOOKUP($G$5,'Definición técnica de imagenes'!$A$3:$G$17,6,FALSE),IF($G$5="F1","","")),'Definición técnica de imagenes'!$F$16),"")</f>
        <v>800 x 600 px</v>
      </c>
      <c r="J10" s="109" t="s">
        <v>151</v>
      </c>
      <c r="K10" s="18"/>
    </row>
    <row r="11" spans="1:16" s="11" customFormat="1" ht="13.9" customHeight="1" x14ac:dyDescent="0.25">
      <c r="A11" s="12" t="str">
        <f>IF(OR(B11&lt;&gt;"",J11&lt;&gt;""),CONCATENATE(LEFT(A10,3),IF(MID(A10,4,2)+1&lt;10,CONCATENATE("0",MID(A10,4,2)+1))),"")</f>
        <v>IMG02</v>
      </c>
      <c r="B11" s="27" t="s">
        <v>152</v>
      </c>
      <c r="C11" s="26" t="str">
        <f t="shared" ref="C11:C22" si="0">IF(OR(B11&lt;&gt;"",J11&lt;&gt;""),IF($G$4="Recurso",CONCATENATE($G$4," ",$G$5),$G$4),"")</f>
        <v>Cuaderno de Estudio</v>
      </c>
      <c r="D11" s="109" t="s">
        <v>150</v>
      </c>
      <c r="E11" s="109" t="s">
        <v>146</v>
      </c>
      <c r="F11" s="13" t="str">
        <f t="shared" ref="F11:F74" si="1">IF(OR(B11&lt;&gt;"",J11&lt;&gt;""),CONCATENATE($C$7,"_",$A11,IF($G$4="Cuaderno de Estudio","_small",CONCATENATE(IF(I11="","","n"),IF(LEFT($G$5,1)="F",".jpg",".png")))),"")</f>
        <v>CS_06_03_CO_IMG02_small</v>
      </c>
      <c r="G11" s="13" t="str">
        <f>IF(F11&lt;&gt;"",IF($G$4="Recurso",IF(LEFT($G$5,1)="M",VLOOKUP($G$5,'Definición técnica de imagenes'!$A$3:$G$17,5,FALSE),IF($G$5="F1",'Definición técnica de imagenes'!$E$15,'Definición técnica de imagenes'!$F$13)),'Definición técnica de imagenes'!$E$16),"")</f>
        <v>526 x 370 px</v>
      </c>
      <c r="H11" s="13" t="str">
        <f t="shared" ref="H11:H74" si="2">IF(I11&lt;&gt;"",IF(OR(B11&lt;&gt;"",J11&lt;&gt;""),CONCATENATE($C$7,"_",$A11,IF($G$4="Cuaderno de Estudio","_zoom",CONCATENATE("a",IF(LEFT($G$5,1)="F",".jpg",".png")))),""),"")</f>
        <v>CS_06_03_CO_IMG02_zoom</v>
      </c>
      <c r="I11" s="13" t="str">
        <f>IF(OR(B11&lt;&gt;"",J11&lt;&gt;""),IF($G$4="Recurso",IF(LEFT($G$5,1)="M",VLOOKUP($G$5,'Definición técnica de imagenes'!$A$3:$G$17,6,FALSE),IF($G$5="F1","","")),'Definición técnica de imagenes'!$F$16),"")</f>
        <v>800 x 600 px</v>
      </c>
      <c r="J11" s="110" t="s">
        <v>153</v>
      </c>
      <c r="K11" s="14"/>
    </row>
    <row r="12" spans="1:16" s="11" customFormat="1" ht="81" x14ac:dyDescent="0.25">
      <c r="A12" s="12" t="str">
        <f t="shared" ref="A12:A30" si="3">IF(OR(B12&lt;&gt;"",J12&lt;&gt;""),CONCATENATE(LEFT(A11,3),IF(MID(A11,4,2)+1&lt;10,CONCATENATE("0",MID(A11,4,2)+1))),"")</f>
        <v>IMG03</v>
      </c>
      <c r="B12" s="28" t="s">
        <v>152</v>
      </c>
      <c r="C12" s="26" t="str">
        <f t="shared" si="0"/>
        <v>Cuaderno de Estudio</v>
      </c>
      <c r="D12" s="109" t="s">
        <v>150</v>
      </c>
      <c r="E12" s="109" t="s">
        <v>146</v>
      </c>
      <c r="F12" s="13" t="str">
        <f t="shared" si="1"/>
        <v>CS_06_03_CO_IMG03_small</v>
      </c>
      <c r="G12" s="13" t="str">
        <f>IF(F12&lt;&gt;"",IF($G$4="Recurso",IF(LEFT($G$5,1)="M",VLOOKUP($G$5,'Definición técnica de imagenes'!$A$3:$G$17,5,FALSE),IF($G$5="F1",'Definición técnica de imagenes'!$E$15,'Definición técnica de imagenes'!$F$13)),'Definición técnica de imagenes'!$E$16),"")</f>
        <v>526 x 370 px</v>
      </c>
      <c r="H12" s="13" t="str">
        <f t="shared" si="2"/>
        <v>CS_06_03_CO_IMG03_zoom</v>
      </c>
      <c r="I12" s="13" t="str">
        <f>IF(OR(B12&lt;&gt;"",J12&lt;&gt;""),IF($G$4="Recurso",IF(LEFT($G$5,1)="M",VLOOKUP($G$5,'Definición técnica de imagenes'!$A$3:$G$17,6,FALSE),IF($G$5="F1","","")),'Definición técnica de imagenes'!$F$16),"")</f>
        <v>800 x 600 px</v>
      </c>
      <c r="J12" s="110" t="s">
        <v>153</v>
      </c>
      <c r="K12" s="18"/>
    </row>
    <row r="13" spans="1:16" s="11" customFormat="1" ht="94.5" x14ac:dyDescent="0.25">
      <c r="A13" s="12" t="str">
        <f t="shared" si="3"/>
        <v>IMG04</v>
      </c>
      <c r="B13" s="27" t="s">
        <v>154</v>
      </c>
      <c r="C13" s="26" t="str">
        <f t="shared" si="0"/>
        <v>Cuaderno de Estudio</v>
      </c>
      <c r="D13" s="109" t="s">
        <v>150</v>
      </c>
      <c r="E13" s="109" t="s">
        <v>146</v>
      </c>
      <c r="F13" s="13" t="str">
        <f t="shared" si="1"/>
        <v>CS_06_03_CO_IMG04_small</v>
      </c>
      <c r="G13" s="13" t="str">
        <f>IF(F13&lt;&gt;"",IF($G$4="Recurso",IF(LEFT($G$5,1)="M",VLOOKUP($G$5,'Definición técnica de imagenes'!$A$3:$G$17,5,FALSE),IF($G$5="F1",'Definición técnica de imagenes'!$E$15,'Definición técnica de imagenes'!$F$13)),'Definición técnica de imagenes'!$E$16),"")</f>
        <v>526 x 370 px</v>
      </c>
      <c r="H13" s="13" t="str">
        <f t="shared" si="2"/>
        <v>CS_06_03_CO_IMG04_zoom</v>
      </c>
      <c r="I13" s="13" t="str">
        <f>IF(OR(B13&lt;&gt;"",J13&lt;&gt;""),IF($G$4="Recurso",IF(LEFT($G$5,1)="M",VLOOKUP($G$5,'Definición técnica de imagenes'!$A$3:$G$17,6,FALSE),IF($G$5="F1","","")),'Definición técnica de imagenes'!$F$16),"")</f>
        <v>800 x 600 px</v>
      </c>
      <c r="J13" s="18" t="s">
        <v>155</v>
      </c>
      <c r="K13" s="18"/>
    </row>
    <row r="14" spans="1:16" s="11" customFormat="1" ht="121.5" x14ac:dyDescent="0.25">
      <c r="A14" s="12" t="str">
        <f t="shared" si="3"/>
        <v>IMG05</v>
      </c>
      <c r="B14" s="27" t="s">
        <v>156</v>
      </c>
      <c r="C14" s="26" t="str">
        <f t="shared" si="0"/>
        <v>Cuaderno de Estudio</v>
      </c>
      <c r="D14" s="109" t="s">
        <v>150</v>
      </c>
      <c r="E14" s="109" t="s">
        <v>146</v>
      </c>
      <c r="F14" s="13" t="str">
        <f t="shared" si="1"/>
        <v>CS_06_03_CO_IMG05_small</v>
      </c>
      <c r="G14" s="13" t="str">
        <f>IF(F14&lt;&gt;"",IF($G$4="Recurso",IF(LEFT($G$5,1)="M",VLOOKUP($G$5,'Definición técnica de imagenes'!$A$3:$G$17,5,FALSE),IF($G$5="F1",'Definición técnica de imagenes'!$E$15,'Definición técnica de imagenes'!$F$13)),'Definición técnica de imagenes'!$E$16),"")</f>
        <v>526 x 370 px</v>
      </c>
      <c r="H14" s="13" t="str">
        <f t="shared" si="2"/>
        <v>CS_06_03_CO_IMG05_zoom</v>
      </c>
      <c r="I14" s="13" t="str">
        <f>IF(OR(B14&lt;&gt;"",J14&lt;&gt;""),IF($G$4="Recurso",IF(LEFT($G$5,1)="M",VLOOKUP($G$5,'Definición técnica de imagenes'!$A$3:$G$17,6,FALSE),IF($G$5="F1","","")),'Definición técnica de imagenes'!$F$16),"")</f>
        <v>800 x 600 px</v>
      </c>
      <c r="J14" s="110" t="s">
        <v>157</v>
      </c>
      <c r="K14" s="18"/>
    </row>
    <row r="15" spans="1:16" s="11" customFormat="1" ht="94.5" x14ac:dyDescent="0.25">
      <c r="A15" s="12" t="str">
        <f t="shared" si="3"/>
        <v>IMG06</v>
      </c>
      <c r="B15" s="27" t="s">
        <v>158</v>
      </c>
      <c r="C15" s="26" t="str">
        <f t="shared" si="0"/>
        <v>Cuaderno de Estudio</v>
      </c>
      <c r="D15" s="109" t="s">
        <v>150</v>
      </c>
      <c r="E15" s="109" t="s">
        <v>146</v>
      </c>
      <c r="F15" s="13" t="str">
        <f t="shared" si="1"/>
        <v>CS_06_03_CO_IMG06_small</v>
      </c>
      <c r="G15" s="13" t="str">
        <f>IF(F15&lt;&gt;"",IF($G$4="Recurso",IF(LEFT($G$5,1)="M",VLOOKUP($G$5,'Definición técnica de imagenes'!$A$3:$G$17,5,FALSE),IF($G$5="F1",'Definición técnica de imagenes'!$E$15,'Definición técnica de imagenes'!$F$13)),'Definición técnica de imagenes'!$E$16),"")</f>
        <v>526 x 370 px</v>
      </c>
      <c r="H15" s="13" t="str">
        <f t="shared" si="2"/>
        <v>CS_06_03_CO_IMG06_zoom</v>
      </c>
      <c r="I15" s="13" t="str">
        <f>IF(OR(B15&lt;&gt;"",J15&lt;&gt;""),IF($G$4="Recurso",IF(LEFT($G$5,1)="M",VLOOKUP($G$5,'Definición técnica de imagenes'!$A$3:$G$17,6,FALSE),IF($G$5="F1","","")),'Definición técnica de imagenes'!$F$16),"")</f>
        <v>800 x 600 px</v>
      </c>
      <c r="J15" s="111" t="s">
        <v>159</v>
      </c>
      <c r="K15" s="20"/>
    </row>
    <row r="16" spans="1:16" s="11" customFormat="1" ht="108.75" x14ac:dyDescent="0.3">
      <c r="A16" s="12" t="str">
        <f t="shared" si="3"/>
        <v>IMG07</v>
      </c>
      <c r="B16" s="27" t="s">
        <v>160</v>
      </c>
      <c r="C16" s="26" t="str">
        <f t="shared" si="0"/>
        <v>Cuaderno de Estudio</v>
      </c>
      <c r="D16" s="109" t="s">
        <v>150</v>
      </c>
      <c r="E16" s="109" t="s">
        <v>146</v>
      </c>
      <c r="F16" s="13" t="str">
        <f t="shared" si="1"/>
        <v>CS_06_03_CO_IMG07_small</v>
      </c>
      <c r="G16" s="13" t="str">
        <f>IF(F16&lt;&gt;"",IF($G$4="Recurso",IF(LEFT($G$5,1)="M",VLOOKUP($G$5,'Definición técnica de imagenes'!$A$3:$G$17,5,FALSE),IF($G$5="F1",'Definición técnica de imagenes'!$E$15,'Definición técnica de imagenes'!$F$13)),'Definición técnica de imagenes'!$E$16),"")</f>
        <v>526 x 370 px</v>
      </c>
      <c r="H16" s="13" t="str">
        <f t="shared" si="2"/>
        <v>CS_06_03_CO_IMG07_zoom</v>
      </c>
      <c r="I16" s="13" t="str">
        <f>IF(OR(B16&lt;&gt;"",J16&lt;&gt;""),IF($G$4="Recurso",IF(LEFT($G$5,1)="M",VLOOKUP($G$5,'Definición técnica de imagenes'!$A$3:$G$17,6,FALSE),IF($G$5="F1","","")),'Definición técnica de imagenes'!$F$16),"")</f>
        <v>800 x 600 px</v>
      </c>
      <c r="J16" s="112" t="s">
        <v>161</v>
      </c>
      <c r="K16" s="35"/>
    </row>
    <row r="17" spans="1:11" s="11" customFormat="1" ht="94.5" x14ac:dyDescent="0.25">
      <c r="A17" s="12" t="str">
        <f t="shared" si="3"/>
        <v>IMG08</v>
      </c>
      <c r="B17" s="27" t="s">
        <v>162</v>
      </c>
      <c r="C17" s="26" t="str">
        <f t="shared" si="0"/>
        <v>Cuaderno de Estudio</v>
      </c>
      <c r="D17" s="109" t="s">
        <v>150</v>
      </c>
      <c r="E17" s="109" t="s">
        <v>146</v>
      </c>
      <c r="F17" s="13" t="str">
        <f t="shared" si="1"/>
        <v>CS_06_03_CO_IMG08_small</v>
      </c>
      <c r="G17" s="13" t="str">
        <f>IF(F17&lt;&gt;"",IF($G$4="Recurso",IF(LEFT($G$5,1)="M",VLOOKUP($G$5,'Definición técnica de imagenes'!$A$3:$G$17,5,FALSE),IF($G$5="F1",'Definición técnica de imagenes'!$E$15,'Definición técnica de imagenes'!$F$13)),'Definición técnica de imagenes'!$E$16),"")</f>
        <v>526 x 370 px</v>
      </c>
      <c r="H17" s="13" t="str">
        <f t="shared" si="2"/>
        <v>CS_06_03_CO_IMG08_zoom</v>
      </c>
      <c r="I17" s="13" t="str">
        <f>IF(OR(B17&lt;&gt;"",J17&lt;&gt;""),IF($G$4="Recurso",IF(LEFT($G$5,1)="M",VLOOKUP($G$5,'Definición técnica de imagenes'!$A$3:$G$17,6,FALSE),IF($G$5="F1","","")),'Definición técnica de imagenes'!$F$16),"")</f>
        <v>800 x 600 px</v>
      </c>
      <c r="J17" s="20" t="s">
        <v>163</v>
      </c>
      <c r="K17" s="20"/>
    </row>
    <row r="18" spans="1:11" s="11" customFormat="1" ht="94.5" x14ac:dyDescent="0.25">
      <c r="A18" s="12" t="str">
        <f t="shared" si="3"/>
        <v>IMG09</v>
      </c>
      <c r="B18" s="27" t="s">
        <v>162</v>
      </c>
      <c r="C18" s="26" t="str">
        <f t="shared" si="0"/>
        <v>Cuaderno de Estudio</v>
      </c>
      <c r="D18" s="109" t="s">
        <v>150</v>
      </c>
      <c r="E18" s="109" t="s">
        <v>146</v>
      </c>
      <c r="F18" s="13" t="str">
        <f t="shared" si="1"/>
        <v>CS_06_03_CO_IMG09_small</v>
      </c>
      <c r="G18" s="13" t="str">
        <f>IF(F18&lt;&gt;"",IF($G$4="Recurso",IF(LEFT($G$5,1)="M",VLOOKUP($G$5,'Definición técnica de imagenes'!$A$3:$G$17,5,FALSE),IF($G$5="F1",'Definición técnica de imagenes'!$E$15,'Definición técnica de imagenes'!$F$13)),'Definición técnica de imagenes'!$E$16),"")</f>
        <v>526 x 370 px</v>
      </c>
      <c r="H18" s="13" t="str">
        <f t="shared" si="2"/>
        <v>CS_06_03_CO_IMG09_zoom</v>
      </c>
      <c r="I18" s="13" t="str">
        <f>IF(OR(B18&lt;&gt;"",J18&lt;&gt;""),IF($G$4="Recurso",IF(LEFT($G$5,1)="M",VLOOKUP($G$5,'Definición técnica de imagenes'!$A$3:$G$17,6,FALSE),IF($G$5="F1","","")),'Definición técnica de imagenes'!$F$16),"")</f>
        <v>800 x 600 px</v>
      </c>
      <c r="J18" s="111" t="s">
        <v>164</v>
      </c>
      <c r="K18" s="20"/>
    </row>
    <row r="19" spans="1:11" s="11" customFormat="1" ht="108" x14ac:dyDescent="0.3">
      <c r="A19" s="113" t="s">
        <v>166</v>
      </c>
      <c r="B19" s="33" t="s">
        <v>165</v>
      </c>
      <c r="C19" s="26" t="str">
        <f t="shared" si="0"/>
        <v>Cuaderno de Estudio</v>
      </c>
      <c r="D19" s="109" t="s">
        <v>150</v>
      </c>
      <c r="E19" s="109" t="s">
        <v>146</v>
      </c>
      <c r="F19" s="13" t="str">
        <f t="shared" si="1"/>
        <v>CS_06_03_CO_IMG10_small</v>
      </c>
      <c r="G19" s="13" t="str">
        <f>IF(F19&lt;&gt;"",IF($G$4="Recurso",IF(LEFT($G$5,1)="M",VLOOKUP($G$5,'Definición técnica de imagenes'!$A$3:$G$17,5,FALSE),IF($G$5="F1",'Definición técnica de imagenes'!$E$15,'Definición técnica de imagenes'!$F$13)),'Definición técnica de imagenes'!$E$16),"")</f>
        <v>526 x 370 px</v>
      </c>
      <c r="H19" s="13" t="str">
        <f t="shared" si="2"/>
        <v>CS_06_03_CO_IMG10_zoom</v>
      </c>
      <c r="I19" s="13" t="str">
        <f>IF(OR(B19&lt;&gt;"",J19&lt;&gt;""),IF($G$4="Recurso",IF(LEFT($G$5,1)="M",VLOOKUP($G$5,'Definición técnica de imagenes'!$A$3:$G$17,6,FALSE),IF($G$5="F1","","")),'Definición técnica de imagenes'!$F$16),"")</f>
        <v>800 x 600 px</v>
      </c>
      <c r="J19" s="112" t="s">
        <v>167</v>
      </c>
      <c r="K19" s="35"/>
    </row>
    <row r="20" spans="1:11" s="11" customFormat="1" ht="108" x14ac:dyDescent="0.25">
      <c r="A20" s="113" t="s">
        <v>169</v>
      </c>
      <c r="B20" s="27" t="s">
        <v>168</v>
      </c>
      <c r="C20" s="26" t="str">
        <f t="shared" si="0"/>
        <v>Cuaderno de Estudio</v>
      </c>
      <c r="D20" s="109" t="s">
        <v>150</v>
      </c>
      <c r="E20" s="109" t="s">
        <v>146</v>
      </c>
      <c r="F20" s="13" t="str">
        <f t="shared" si="1"/>
        <v>CS_06_03_CO_IMG11_small</v>
      </c>
      <c r="G20" s="13" t="str">
        <f>IF(F20&lt;&gt;"",IF($G$4="Recurso",IF(LEFT($G$5,1)="M",VLOOKUP($G$5,'Definición técnica de imagenes'!$A$3:$G$17,5,FALSE),IF($G$5="F1",'Definición técnica de imagenes'!$E$15,'Definición técnica de imagenes'!$F$13)),'Definición técnica de imagenes'!$E$16),"")</f>
        <v>526 x 370 px</v>
      </c>
      <c r="H20" s="13" t="str">
        <f t="shared" si="2"/>
        <v>CS_06_03_CO_IMG11_zoom</v>
      </c>
      <c r="I20" s="13" t="str">
        <f>IF(OR(B20&lt;&gt;"",J20&lt;&gt;""),IF($G$4="Recurso",IF(LEFT($G$5,1)="M",VLOOKUP($G$5,'Definición técnica de imagenes'!$A$3:$G$17,6,FALSE),IF($G$5="F1","","")),'Definición técnica de imagenes'!$F$16),"")</f>
        <v>800 x 600 px</v>
      </c>
      <c r="J20" s="110" t="s">
        <v>170</v>
      </c>
      <c r="K20" s="20"/>
    </row>
    <row r="21" spans="1:11" s="11" customFormat="1" ht="108" x14ac:dyDescent="0.25">
      <c r="A21" s="113" t="s">
        <v>172</v>
      </c>
      <c r="B21" s="29" t="s">
        <v>171</v>
      </c>
      <c r="C21" s="26" t="str">
        <f t="shared" si="0"/>
        <v>Cuaderno de Estudio</v>
      </c>
      <c r="D21" s="109" t="s">
        <v>150</v>
      </c>
      <c r="E21" s="109" t="s">
        <v>146</v>
      </c>
      <c r="F21" s="13" t="str">
        <f t="shared" si="1"/>
        <v>CS_06_03_CO_IMG12_small</v>
      </c>
      <c r="G21" s="13" t="str">
        <f>IF(F21&lt;&gt;"",IF($G$4="Recurso",IF(LEFT($G$5,1)="M",VLOOKUP($G$5,'Definición técnica de imagenes'!$A$3:$G$17,5,FALSE),IF($G$5="F1",'Definición técnica de imagenes'!$E$15,'Definición técnica de imagenes'!$F$13)),'Definición técnica de imagenes'!$E$16),"")</f>
        <v>526 x 370 px</v>
      </c>
      <c r="H21" s="13" t="str">
        <f t="shared" si="2"/>
        <v>CS_06_03_CO_IMG12_zoom</v>
      </c>
      <c r="I21" s="13" t="str">
        <f>IF(OR(B21&lt;&gt;"",J21&lt;&gt;""),IF($G$4="Recurso",IF(LEFT($G$5,1)="M",VLOOKUP($G$5,'Definición técnica de imagenes'!$A$3:$G$17,6,FALSE),IF($G$5="F1","","")),'Definición técnica de imagenes'!$F$16),"")</f>
        <v>800 x 600 px</v>
      </c>
      <c r="J21" s="20" t="s">
        <v>173</v>
      </c>
      <c r="K21" s="20"/>
    </row>
    <row r="22" spans="1:11" s="11" customFormat="1" ht="108" x14ac:dyDescent="0.25">
      <c r="A22" s="113" t="s">
        <v>175</v>
      </c>
      <c r="B22" s="30" t="s">
        <v>174</v>
      </c>
      <c r="C22" s="26" t="str">
        <f t="shared" si="0"/>
        <v>Cuaderno de Estudio</v>
      </c>
      <c r="D22" s="109" t="s">
        <v>150</v>
      </c>
      <c r="E22" s="109" t="s">
        <v>146</v>
      </c>
      <c r="F22" s="13" t="str">
        <f t="shared" si="1"/>
        <v>CS_06_03_CO_IMG13_small</v>
      </c>
      <c r="G22" s="13" t="str">
        <f>IF(F22&lt;&gt;"",IF($G$4="Recurso",IF(LEFT($G$5,1)="M",VLOOKUP($G$5,'Definición técnica de imagenes'!$A$3:$G$17,5,FALSE),IF($G$5="F1",'Definición técnica de imagenes'!$E$15,'Definición técnica de imagenes'!$F$13)),'Definición técnica de imagenes'!$E$16),"")</f>
        <v>526 x 370 px</v>
      </c>
      <c r="H22" s="13" t="str">
        <f t="shared" si="2"/>
        <v>CS_06_03_CO_IMG13_zoom</v>
      </c>
      <c r="I22" s="13" t="str">
        <f>IF(OR(B22&lt;&gt;"",J22&lt;&gt;""),IF($G$4="Recurso",IF(LEFT($G$5,1)="M",VLOOKUP($G$5,'Definición técnica de imagenes'!$A$3:$G$17,6,FALSE),IF($G$5="F1","","")),'Definición técnica de imagenes'!$F$16),"")</f>
        <v>800 x 600 px</v>
      </c>
      <c r="J22" s="13" t="s">
        <v>176</v>
      </c>
      <c r="K22" s="19"/>
    </row>
    <row r="23" spans="1:11" s="11" customFormat="1" ht="108" x14ac:dyDescent="0.25">
      <c r="A23" s="113" t="s">
        <v>178</v>
      </c>
      <c r="B23" s="114" t="s">
        <v>177</v>
      </c>
      <c r="C23" s="114" t="s">
        <v>147</v>
      </c>
      <c r="D23" s="109" t="s">
        <v>150</v>
      </c>
      <c r="E23" s="109" t="s">
        <v>146</v>
      </c>
      <c r="F23" s="13" t="str">
        <f t="shared" si="1"/>
        <v>CS_06_03_CO_IMG14_small</v>
      </c>
      <c r="G23" s="13" t="str">
        <f>IF(F23&lt;&gt;"",IF($G$4="Recurso",IF(LEFT($G$5,1)="M",VLOOKUP($G$5,'Definición técnica de imagenes'!$A$3:$G$17,5,FALSE),IF($G$5="F1",'Definición técnica de imagenes'!$E$15,'Definición técnica de imagenes'!$F$13)),'Definición técnica de imagenes'!$E$16),"")</f>
        <v>526 x 370 px</v>
      </c>
      <c r="H23" s="13" t="str">
        <f t="shared" si="2"/>
        <v>CS_06_03_CO_IMG14_zoom</v>
      </c>
      <c r="I23" s="13" t="str">
        <f>IF(OR(B23&lt;&gt;"",J23&lt;&gt;""),IF($G$4="Recurso",IF(LEFT($G$5,1)="M",VLOOKUP($G$5,'Definición técnica de imagenes'!$A$3:$G$17,6,FALSE),IF($G$5="F1","","")),'Definición técnica de imagenes'!$F$16),"")</f>
        <v>800 x 600 px</v>
      </c>
      <c r="J23" s="18" t="s">
        <v>179</v>
      </c>
      <c r="K23" s="18"/>
    </row>
    <row r="24" spans="1:11" s="11" customFormat="1" ht="108" x14ac:dyDescent="0.25">
      <c r="A24" s="113" t="s">
        <v>181</v>
      </c>
      <c r="B24" s="26" t="s">
        <v>180</v>
      </c>
      <c r="C24" s="115" t="s">
        <v>147</v>
      </c>
      <c r="D24" s="109" t="s">
        <v>150</v>
      </c>
      <c r="E24" s="109" t="s">
        <v>146</v>
      </c>
      <c r="F24" s="13" t="str">
        <f t="shared" si="1"/>
        <v>CS_06_03_CO_IMG15_small</v>
      </c>
      <c r="G24" s="13" t="str">
        <f>IF(F24&lt;&gt;"",IF($G$4="Recurso",IF(LEFT($G$5,1)="M",VLOOKUP($G$5,'Definición técnica de imagenes'!$A$3:$G$17,5,FALSE),IF($G$5="F1",'Definición técnica de imagenes'!$E$15,'Definición técnica de imagenes'!$F$13)),'Definición técnica de imagenes'!$E$16),"")</f>
        <v>526 x 370 px</v>
      </c>
      <c r="H24" s="13" t="str">
        <f t="shared" si="2"/>
        <v>CS_06_03_CO_IMG15_zoom</v>
      </c>
      <c r="I24" s="13" t="str">
        <f>IF(OR(B24&lt;&gt;"",J24&lt;&gt;""),IF($G$4="Recurso",IF(LEFT($G$5,1)="M",VLOOKUP($G$5,'Definición técnica de imagenes'!$A$3:$G$17,6,FALSE),IF($G$5="F1","","")),'Definición técnica de imagenes'!$F$16),"")</f>
        <v>800 x 600 px</v>
      </c>
      <c r="J24" s="109" t="s">
        <v>182</v>
      </c>
      <c r="K24" s="14"/>
    </row>
    <row r="25" spans="1:11" s="11" customFormat="1" x14ac:dyDescent="0.25">
      <c r="A25" s="12" t="str">
        <f t="shared" si="3"/>
        <v/>
      </c>
      <c r="B25" s="27"/>
      <c r="C25" s="27"/>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IF(OR(B25&lt;&gt;"",J25&lt;&gt;""),IF($G$4="Recurso",IF(LEFT($G$5,1)="M",VLOOKUP($G$5,'Definición técnica de imagenes'!$A$3:$G$17,6,FALSE),IF($G$5="F1","","")),'Definición técnica de imagenes'!$F$16),"")</f>
        <v/>
      </c>
      <c r="J25" s="13"/>
      <c r="K25" s="18"/>
    </row>
    <row r="26" spans="1:11" s="11" customFormat="1" x14ac:dyDescent="0.25">
      <c r="A26" s="12" t="str">
        <f t="shared" si="3"/>
        <v/>
      </c>
      <c r="B26" s="27"/>
      <c r="C26" s="27"/>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IF(OR(B26&lt;&gt;"",J26&lt;&gt;""),IF($G$4="Recurso",IF(LEFT($G$5,1)="M",VLOOKUP($G$5,'Definición técnica de imagenes'!$A$3:$G$17,6,FALSE),IF($G$5="F1","","")),'Definición técnica de imagenes'!$F$16),"")</f>
        <v/>
      </c>
      <c r="J26" s="13"/>
      <c r="K26" s="18"/>
    </row>
    <row r="27" spans="1:11" s="11" customFormat="1" x14ac:dyDescent="0.25">
      <c r="A27" s="12" t="str">
        <f t="shared" si="3"/>
        <v/>
      </c>
      <c r="B27" s="27"/>
      <c r="C27" s="27"/>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IF(OR(B27&lt;&gt;"",J27&lt;&gt;""),IF($G$4="Recurso",IF(LEFT($G$5,1)="M",VLOOKUP($G$5,'Definición técnica de imagenes'!$A$3:$G$17,6,FALSE),IF($G$5="F1","","")),'Definición técnica de imagenes'!$F$16),"")</f>
        <v/>
      </c>
      <c r="J27" s="18"/>
      <c r="K27" s="18"/>
    </row>
    <row r="28" spans="1:11" s="11" customFormat="1" x14ac:dyDescent="0.25">
      <c r="A28" s="12" t="str">
        <f t="shared" si="3"/>
        <v/>
      </c>
      <c r="B28" s="26"/>
      <c r="C28" s="26"/>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IF(OR(B28&lt;&gt;"",J28&lt;&gt;""),IF($G$4="Recurso",IF(LEFT($G$5,1)="M",VLOOKUP($G$5,'Definición técnica de imagenes'!$A$3:$G$17,6,FALSE),IF($G$5="F1","","")),'Definición técnica de imagenes'!$F$16),"")</f>
        <v/>
      </c>
      <c r="J28" s="18"/>
      <c r="K28" s="18"/>
    </row>
    <row r="29" spans="1:11" s="11" customFormat="1" x14ac:dyDescent="0.25">
      <c r="A29" s="12" t="str">
        <f t="shared" si="3"/>
        <v/>
      </c>
      <c r="B29" s="27"/>
      <c r="C29" s="27"/>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IF(OR(B29&lt;&gt;"",J29&lt;&gt;""),IF($G$4="Recurso",IF(LEFT($G$5,1)="M",VLOOKUP($G$5,'Definición técnica de imagenes'!$A$3:$G$17,6,FALSE),IF($G$5="F1","","")),'Definición técnica de imagenes'!$F$16),"")</f>
        <v/>
      </c>
      <c r="J29" s="18"/>
      <c r="K29" s="18"/>
    </row>
    <row r="30" spans="1:11" s="11" customFormat="1" x14ac:dyDescent="0.25">
      <c r="A30" s="12" t="str">
        <f t="shared" si="3"/>
        <v/>
      </c>
      <c r="B30" s="27"/>
      <c r="C30" s="27"/>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IF(OR(B30&lt;&gt;"",J30&lt;&gt;""),IF($G$4="Recurso",IF(LEFT($G$5,1)="M",VLOOKUP($G$5,'Definición técnica de imagenes'!$A$3:$G$17,6,FALSE),IF($G$5="F1","","")),'Definición técnica de imagenes'!$F$16),"")</f>
        <v/>
      </c>
      <c r="J30" s="18"/>
      <c r="K30" s="18"/>
    </row>
    <row r="31" spans="1:11" s="11" customFormat="1" x14ac:dyDescent="0.25">
      <c r="A31" s="12"/>
      <c r="B31" s="27"/>
      <c r="C31" s="27"/>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IF(OR(B31&lt;&gt;"",J31&lt;&gt;""),IF($G$4="Recurso",IF(LEFT($G$5,1)="M",VLOOKUP($G$5,'Definición técnica de imagenes'!$A$3:$G$17,6,FALSE),IF($G$5="F1","","")),'Definición técnica de imagenes'!$F$16),"")</f>
        <v/>
      </c>
      <c r="J31" s="18"/>
      <c r="K31" s="18"/>
    </row>
    <row r="32" spans="1:11" s="11" customFormat="1" x14ac:dyDescent="0.25">
      <c r="A32" s="12"/>
      <c r="B32" s="27"/>
      <c r="C32" s="27"/>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IF(OR(B32&lt;&gt;"",J32&lt;&gt;""),IF($G$4="Recurso",IF(LEFT($G$5,1)="M",VLOOKUP($G$5,'Definición técnica de imagenes'!$A$3:$G$17,6,FALSE),IF($G$5="F1","","")),'Definición técnica de imagenes'!$F$16),"")</f>
        <v/>
      </c>
      <c r="J32" s="18"/>
      <c r="K32" s="18"/>
    </row>
    <row r="33" spans="1:11" s="11" customFormat="1" x14ac:dyDescent="0.25">
      <c r="A33" s="12"/>
      <c r="B33" s="27"/>
      <c r="C33" s="27"/>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IF(OR(B33&lt;&gt;"",J33&lt;&gt;""),IF($G$4="Recurso",IF(LEFT($G$5,1)="M",VLOOKUP($G$5,'Definición técnica de imagenes'!$A$3:$G$17,6,FALSE),IF($G$5="F1","","")),'Definición técnica de imagenes'!$F$16),"")</f>
        <v/>
      </c>
      <c r="J33" s="18"/>
      <c r="K33" s="18"/>
    </row>
    <row r="34" spans="1:11" s="11" customFormat="1" x14ac:dyDescent="0.25">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IF(OR(B34&lt;&gt;"",J34&lt;&gt;""),IF($G$4="Recurso",IF(LEFT($G$5,1)="M",VLOOKUP($G$5,'Definición técnica de imagenes'!$A$3:$G$17,6,FALSE),IF($G$5="F1","","")),'Definición técnica de imagenes'!$F$16),"")</f>
        <v/>
      </c>
      <c r="J34" s="18"/>
      <c r="K34" s="18"/>
    </row>
    <row r="35" spans="1:11" s="11" customFormat="1" x14ac:dyDescent="0.25">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IF(OR(B35&lt;&gt;"",J35&lt;&gt;""),IF($G$4="Recurso",IF(LEFT($G$5,1)="M",VLOOKUP($G$5,'Definición técnica de imagenes'!$A$3:$G$17,6,FALSE),IF($G$5="F1","","")),'Definición técnica de imagenes'!$F$16),"")</f>
        <v/>
      </c>
      <c r="J35" s="13"/>
      <c r="K35" s="14"/>
    </row>
    <row r="36" spans="1:11" s="11" customFormat="1" x14ac:dyDescent="0.25">
      <c r="A36" s="12"/>
      <c r="B36" s="31"/>
      <c r="C36" s="31"/>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IF(OR(B36&lt;&gt;"",J36&lt;&gt;""),IF($G$4="Recurso",IF(LEFT($G$5,1)="M",VLOOKUP($G$5,'Definición técnica de imagenes'!$A$3:$G$17,6,FALSE),IF($G$5="F1","","")),'Definición técnica de imagenes'!$F$16),"")</f>
        <v/>
      </c>
      <c r="J36" s="13"/>
      <c r="K36" s="14"/>
    </row>
    <row r="37" spans="1:11" s="11" customFormat="1" x14ac:dyDescent="0.25">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IF(OR(B37&lt;&gt;"",J37&lt;&gt;""),IF($G$4="Recurso",IF(LEFT($G$5,1)="M",VLOOKUP($G$5,'Definición técnica de imagenes'!$A$3:$G$17,6,FALSE),IF($G$5="F1","","")),'Definición técnica de imagenes'!$F$16),"")</f>
        <v/>
      </c>
      <c r="J37" s="21"/>
      <c r="K37" s="14"/>
    </row>
    <row r="38" spans="1:11" s="11" customFormat="1" x14ac:dyDescent="0.25">
      <c r="A38" s="12"/>
      <c r="B38" s="32"/>
      <c r="C38" s="32"/>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IF(OR(B38&lt;&gt;"",J38&lt;&gt;""),IF($G$4="Recurso",IF(LEFT($G$5,1)="M",VLOOKUP($G$5,'Definición técnica de imagenes'!$A$3:$G$17,6,FALSE),IF($G$5="F1","","")),'Definición técnica de imagenes'!$F$16),"")</f>
        <v/>
      </c>
      <c r="J38" s="22"/>
      <c r="K38" s="14"/>
    </row>
    <row r="39" spans="1:11" s="11" customFormat="1" x14ac:dyDescent="0.25">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IF(OR(B39&lt;&gt;"",J39&lt;&gt;""),IF($G$4="Recurso",IF(LEFT($G$5,1)="M",VLOOKUP($G$5,'Definición técnica de imagenes'!$A$3:$G$17,6,FALSE),IF($G$5="F1","","")),'Definición técnica de imagenes'!$F$16),"")</f>
        <v/>
      </c>
      <c r="J39" s="13"/>
      <c r="K39" s="14"/>
    </row>
    <row r="40" spans="1:11" s="11" customFormat="1" x14ac:dyDescent="0.25">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IF(OR(B40&lt;&gt;"",J40&lt;&gt;""),IF($G$4="Recurso",IF(LEFT($G$5,1)="M",VLOOKUP($G$5,'Definición técnica de imagenes'!$A$3:$G$17,6,FALSE),IF($G$5="F1","","")),'Definición técnica de imagenes'!$F$16),"")</f>
        <v/>
      </c>
      <c r="J40" s="13"/>
      <c r="K40" s="14"/>
    </row>
    <row r="41" spans="1:11" s="11" customFormat="1" x14ac:dyDescent="0.25">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IF(OR(B41&lt;&gt;"",J41&lt;&gt;""),IF($G$4="Recurso",IF(LEFT($G$5,1)="M",VLOOKUP($G$5,'Definición técnica de imagenes'!$A$3:$G$17,6,FALSE),IF($G$5="F1","","")),'Definición técnica de imagenes'!$F$16),"")</f>
        <v/>
      </c>
      <c r="J41" s="13"/>
      <c r="K41" s="14"/>
    </row>
    <row r="42" spans="1:11" s="11" customFormat="1" x14ac:dyDescent="0.25">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IF(OR(B42&lt;&gt;"",J42&lt;&gt;""),IF($G$4="Recurso",IF(LEFT($G$5,1)="M",VLOOKUP($G$5,'Definición técnica de imagenes'!$A$3:$G$17,6,FALSE),IF($G$5="F1","","")),'Definición técnica de imagenes'!$F$16),"")</f>
        <v/>
      </c>
      <c r="J42" s="13"/>
      <c r="K42" s="14"/>
    </row>
    <row r="43" spans="1:11" s="11" customFormat="1" x14ac:dyDescent="0.25">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IF(OR(B43&lt;&gt;"",J43&lt;&gt;""),IF($G$4="Recurso",IF(LEFT($G$5,1)="M",VLOOKUP($G$5,'Definición técnica de imagenes'!$A$3:$G$17,6,FALSE),IF($G$5="F1","","")),'Definición técnica de imagenes'!$F$16),"")</f>
        <v/>
      </c>
      <c r="J43" s="13"/>
      <c r="K43" s="14"/>
    </row>
    <row r="44" spans="1:11" s="11" customFormat="1" x14ac:dyDescent="0.25">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IF(OR(B44&lt;&gt;"",J44&lt;&gt;""),IF($G$4="Recurso",IF(LEFT($G$5,1)="M",VLOOKUP($G$5,'Definición técnica de imagenes'!$A$3:$G$17,6,FALSE),IF($G$5="F1","","")),'Definición técnica de imagenes'!$F$16),"")</f>
        <v/>
      </c>
      <c r="J44" s="13"/>
      <c r="K44" s="14"/>
    </row>
    <row r="45" spans="1:11" s="11" customFormat="1" x14ac:dyDescent="0.25">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IF(OR(B45&lt;&gt;"",J45&lt;&gt;""),IF($G$4="Recurso",IF(LEFT($G$5,1)="M",VLOOKUP($G$5,'Definición técnica de imagenes'!$A$3:$G$17,6,FALSE),IF($G$5="F1","","")),'Definición técnica de imagenes'!$F$16),"")</f>
        <v/>
      </c>
      <c r="J45" s="13"/>
      <c r="K45" s="14"/>
    </row>
    <row r="46" spans="1:11" s="11" customFormat="1" x14ac:dyDescent="0.25">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IF(OR(B46&lt;&gt;"",J46&lt;&gt;""),IF($G$4="Recurso",IF(LEFT($G$5,1)="M",VLOOKUP($G$5,'Definición técnica de imagenes'!$A$3:$G$17,6,FALSE),IF($G$5="F1","","")),'Definición técnica de imagenes'!$F$16),"")</f>
        <v/>
      </c>
      <c r="J46" s="13"/>
      <c r="K46" s="14"/>
    </row>
    <row r="47" spans="1:11" s="11" customFormat="1" x14ac:dyDescent="0.25">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IF(OR(B47&lt;&gt;"",J47&lt;&gt;""),IF($G$4="Recurso",IF(LEFT($G$5,1)="M",VLOOKUP($G$5,'Definición técnica de imagenes'!$A$3:$G$17,6,FALSE),IF($G$5="F1","","")),'Definición técnica de imagenes'!$F$16),"")</f>
        <v/>
      </c>
      <c r="J47" s="13"/>
      <c r="K47" s="14"/>
    </row>
    <row r="48" spans="1:11" s="11" customFormat="1" x14ac:dyDescent="0.25">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IF(OR(B48&lt;&gt;"",J48&lt;&gt;""),IF($G$4="Recurso",IF(LEFT($G$5,1)="M",VLOOKUP($G$5,'Definición técnica de imagenes'!$A$3:$G$17,6,FALSE),IF($G$5="F1","","")),'Definición técnica de imagenes'!$F$16),"")</f>
        <v/>
      </c>
      <c r="J48" s="13"/>
      <c r="K48" s="14"/>
    </row>
    <row r="49" spans="1:11" s="11" customFormat="1" x14ac:dyDescent="0.25">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IF(OR(B49&lt;&gt;"",J49&lt;&gt;""),IF($G$4="Recurso",IF(LEFT($G$5,1)="M",VLOOKUP($G$5,'Definición técnica de imagenes'!$A$3:$G$17,6,FALSE),IF($G$5="F1","","")),'Definición técnica de imagenes'!$F$16),"")</f>
        <v/>
      </c>
      <c r="J49" s="13"/>
      <c r="K49" s="14"/>
    </row>
    <row r="50" spans="1:11" s="11" customFormat="1" x14ac:dyDescent="0.25">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IF(OR(B50&lt;&gt;"",J50&lt;&gt;""),IF($G$4="Recurso",IF(LEFT($G$5,1)="M",VLOOKUP($G$5,'Definición técnica de imagenes'!$A$3:$G$17,6,FALSE),IF($G$5="F1","","")),'Definición técnica de imagenes'!$F$16),"")</f>
        <v/>
      </c>
      <c r="J50" s="13"/>
      <c r="K50" s="14"/>
    </row>
    <row r="51" spans="1:11" s="11" customFormat="1" x14ac:dyDescent="0.25">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IF(OR(B51&lt;&gt;"",J51&lt;&gt;""),IF($G$4="Recurso",IF(LEFT($G$5,1)="M",VLOOKUP($G$5,'Definición técnica de imagenes'!$A$3:$G$17,6,FALSE),IF($G$5="F1","","")),'Definición técnica de imagenes'!$F$16),"")</f>
        <v/>
      </c>
      <c r="J51" s="13"/>
      <c r="K51" s="14"/>
    </row>
    <row r="52" spans="1:11" s="11" customFormat="1" x14ac:dyDescent="0.25">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IF(OR(B52&lt;&gt;"",J52&lt;&gt;""),IF($G$4="Recurso",IF(LEFT($G$5,1)="M",VLOOKUP($G$5,'Definición técnica de imagenes'!$A$3:$G$17,6,FALSE),IF($G$5="F1","","")),'Definición técnica de imagenes'!$F$16),"")</f>
        <v/>
      </c>
      <c r="J52" s="13"/>
      <c r="K52" s="14"/>
    </row>
    <row r="53" spans="1:11" s="11" customFormat="1" x14ac:dyDescent="0.25">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IF(OR(B53&lt;&gt;"",J53&lt;&gt;""),IF($G$4="Recurso",IF(LEFT($G$5,1)="M",VLOOKUP($G$5,'Definición técnica de imagenes'!$A$3:$G$17,6,FALSE),IF($G$5="F1","","")),'Definición técnica de imagenes'!$F$16),"")</f>
        <v/>
      </c>
      <c r="J53" s="13"/>
      <c r="K53" s="14"/>
    </row>
    <row r="54" spans="1:11" s="11" customFormat="1" x14ac:dyDescent="0.25">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IF(OR(B54&lt;&gt;"",J54&lt;&gt;""),IF($G$4="Recurso",IF(LEFT($G$5,1)="M",VLOOKUP($G$5,'Definición técnica de imagenes'!$A$3:$G$17,6,FALSE),IF($G$5="F1","","")),'Definición técnica de imagenes'!$F$16),"")</f>
        <v/>
      </c>
      <c r="J54" s="13"/>
      <c r="K54" s="14"/>
    </row>
    <row r="55" spans="1:11" s="11" customFormat="1" x14ac:dyDescent="0.25">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IF(OR(B55&lt;&gt;"",J55&lt;&gt;""),IF($G$4="Recurso",IF(LEFT($G$5,1)="M",VLOOKUP($G$5,'Definición técnica de imagenes'!$A$3:$G$17,6,FALSE),IF($G$5="F1","","")),'Definición técnica de imagenes'!$F$16),"")</f>
        <v/>
      </c>
      <c r="J55" s="13"/>
      <c r="K55" s="14"/>
    </row>
    <row r="56" spans="1:11" s="11" customFormat="1" x14ac:dyDescent="0.25">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IF(OR(B56&lt;&gt;"",J56&lt;&gt;""),IF($G$4="Recurso",IF(LEFT($G$5,1)="M",VLOOKUP($G$5,'Definición técnica de imagenes'!$A$3:$G$17,6,FALSE),IF($G$5="F1","","")),'Definición técnica de imagenes'!$F$16),"")</f>
        <v/>
      </c>
      <c r="J56" s="13"/>
      <c r="K56" s="14"/>
    </row>
    <row r="57" spans="1:11" s="11" customFormat="1" x14ac:dyDescent="0.25">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IF(OR(B57&lt;&gt;"",J57&lt;&gt;""),IF($G$4="Recurso",IF(LEFT($G$5,1)="M",VLOOKUP($G$5,'Definición técnica de imagenes'!$A$3:$G$17,6,FALSE),IF($G$5="F1","","")),'Definición técnica de imagenes'!$F$16),"")</f>
        <v/>
      </c>
      <c r="J57" s="13"/>
      <c r="K57" s="14"/>
    </row>
    <row r="58" spans="1:11" s="11" customFormat="1" x14ac:dyDescent="0.25">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IF(OR(B58&lt;&gt;"",J58&lt;&gt;""),IF($G$4="Recurso",IF(LEFT($G$5,1)="M",VLOOKUP($G$5,'Definición técnica de imagenes'!$A$3:$G$17,6,FALSE),IF($G$5="F1","","")),'Definición técnica de imagenes'!$F$16),"")</f>
        <v/>
      </c>
      <c r="J58" s="13"/>
      <c r="K58" s="14"/>
    </row>
    <row r="59" spans="1:11" s="11" customFormat="1" x14ac:dyDescent="0.25">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IF(OR(B59&lt;&gt;"",J59&lt;&gt;""),IF($G$4="Recurso",IF(LEFT($G$5,1)="M",VLOOKUP($G$5,'Definición técnica de imagenes'!$A$3:$G$17,6,FALSE),IF($G$5="F1","","")),'Definición técnica de imagenes'!$F$16),"")</f>
        <v/>
      </c>
      <c r="J59" s="13"/>
      <c r="K59" s="14"/>
    </row>
    <row r="60" spans="1:11" s="11" customFormat="1" x14ac:dyDescent="0.25">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IF(OR(B60&lt;&gt;"",J60&lt;&gt;""),IF($G$4="Recurso",IF(LEFT($G$5,1)="M",VLOOKUP($G$5,'Definición técnica de imagenes'!$A$3:$G$17,6,FALSE),IF($G$5="F1","","")),'Definición técnica de imagenes'!$F$16),"")</f>
        <v/>
      </c>
      <c r="J60" s="13"/>
      <c r="K60" s="14"/>
    </row>
    <row r="61" spans="1:11" s="11" customFormat="1" x14ac:dyDescent="0.25">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IF(I75&lt;&gt;"",IF(OR(B75&lt;&gt;"",J75&lt;&gt;""),CONCATENATE($C$7,"_",$A75,IF($G$4="Cuaderno de Estudio","_zoom",CONCATENATE("a",IF(LEFT($G$5,1)="F",".jpg",".png")))),""),"")</f>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93" t="s">
        <v>39</v>
      </c>
      <c r="B1" s="94"/>
      <c r="C1" s="94"/>
      <c r="D1" s="94"/>
      <c r="E1" s="94"/>
      <c r="F1" s="95"/>
    </row>
    <row r="2" spans="1:11" x14ac:dyDescent="0.25">
      <c r="A2" s="44" t="s">
        <v>43</v>
      </c>
      <c r="B2" s="45"/>
      <c r="C2" s="96" t="s">
        <v>14</v>
      </c>
      <c r="D2" s="97"/>
      <c r="E2" s="98"/>
      <c r="F2" s="46"/>
    </row>
    <row r="3" spans="1:11" ht="63" x14ac:dyDescent="0.25">
      <c r="A3" s="47" t="s">
        <v>44</v>
      </c>
      <c r="B3" s="45"/>
      <c r="C3" s="102" t="s">
        <v>15</v>
      </c>
      <c r="D3" s="103"/>
      <c r="E3" s="104"/>
      <c r="F3" s="46"/>
      <c r="H3" s="36" t="s">
        <v>19</v>
      </c>
      <c r="I3" s="36" t="s">
        <v>20</v>
      </c>
      <c r="J3" s="36" t="s">
        <v>21</v>
      </c>
      <c r="K3" s="36" t="s">
        <v>53</v>
      </c>
    </row>
    <row r="4" spans="1:11" ht="31.5" x14ac:dyDescent="0.25">
      <c r="A4" s="44" t="s">
        <v>45</v>
      </c>
      <c r="B4" s="45"/>
      <c r="C4" s="40" t="s">
        <v>16</v>
      </c>
      <c r="D4" s="39" t="s">
        <v>17</v>
      </c>
      <c r="E4" s="43" t="s">
        <v>18</v>
      </c>
      <c r="F4" s="46"/>
      <c r="H4" s="36" t="s">
        <v>22</v>
      </c>
      <c r="I4" s="36" t="s">
        <v>26</v>
      </c>
      <c r="J4" s="36">
        <v>1</v>
      </c>
      <c r="K4" s="36">
        <v>1</v>
      </c>
    </row>
    <row r="5" spans="1:11" ht="79.5" thickBot="1" x14ac:dyDescent="0.3">
      <c r="A5" s="47" t="s">
        <v>46</v>
      </c>
      <c r="B5" s="45"/>
      <c r="C5" s="42" t="s">
        <v>36</v>
      </c>
      <c r="D5" s="105" t="str">
        <f>CONCATENATE(H21,"_",I21,"_",J21,"_CO")</f>
        <v>LE_07_04_CO</v>
      </c>
      <c r="E5" s="106"/>
      <c r="F5" s="46"/>
      <c r="H5" s="36" t="s">
        <v>23</v>
      </c>
      <c r="I5" s="36" t="s">
        <v>27</v>
      </c>
      <c r="J5" s="36">
        <v>2</v>
      </c>
      <c r="K5" s="36">
        <v>2</v>
      </c>
    </row>
    <row r="6" spans="1:11" ht="32.25" thickBot="1" x14ac:dyDescent="0.3">
      <c r="A6" s="44" t="s">
        <v>11</v>
      </c>
      <c r="B6" s="45"/>
      <c r="C6" s="45"/>
      <c r="D6" s="45"/>
      <c r="E6" s="45"/>
      <c r="F6" s="46"/>
      <c r="H6" s="36" t="s">
        <v>24</v>
      </c>
      <c r="I6" s="36" t="s">
        <v>28</v>
      </c>
      <c r="J6" s="36">
        <v>3</v>
      </c>
      <c r="K6" s="36">
        <v>3</v>
      </c>
    </row>
    <row r="7" spans="1:11" ht="48" thickBot="1" x14ac:dyDescent="0.3">
      <c r="A7" s="47" t="s">
        <v>12</v>
      </c>
      <c r="B7" s="45"/>
      <c r="C7" s="76" t="s">
        <v>144</v>
      </c>
      <c r="D7" s="91" t="str">
        <f>CONCATENATE("SolicitudGrafica_",D5,".xls")</f>
        <v>SolicitudGrafica_LE_07_04_CO.xls</v>
      </c>
      <c r="E7" s="91"/>
      <c r="F7" s="92"/>
      <c r="H7" s="36" t="s">
        <v>25</v>
      </c>
      <c r="I7" s="36" t="s">
        <v>29</v>
      </c>
      <c r="J7" s="36">
        <v>4</v>
      </c>
      <c r="K7" s="36">
        <v>4</v>
      </c>
    </row>
    <row r="8" spans="1:11" ht="47.25" x14ac:dyDescent="0.25">
      <c r="A8" s="47" t="s">
        <v>54</v>
      </c>
      <c r="B8" s="45"/>
      <c r="C8" s="45"/>
      <c r="D8" s="45"/>
      <c r="E8" s="45"/>
      <c r="F8" s="46"/>
      <c r="I8" s="36" t="s">
        <v>30</v>
      </c>
      <c r="J8" s="36">
        <v>5</v>
      </c>
      <c r="K8" s="36">
        <v>5</v>
      </c>
    </row>
    <row r="9" spans="1:11" ht="47.25" x14ac:dyDescent="0.25">
      <c r="A9" s="47" t="s">
        <v>13</v>
      </c>
      <c r="B9" s="45"/>
      <c r="C9" s="45"/>
      <c r="D9" s="45"/>
      <c r="E9" s="45"/>
      <c r="F9" s="46"/>
      <c r="I9" s="36" t="s">
        <v>31</v>
      </c>
      <c r="J9" s="36">
        <v>6</v>
      </c>
      <c r="K9" s="36">
        <v>6</v>
      </c>
    </row>
    <row r="10" spans="1:11" ht="32.25" thickBot="1" x14ac:dyDescent="0.3">
      <c r="A10" s="48" t="s">
        <v>37</v>
      </c>
      <c r="B10" s="49"/>
      <c r="C10" s="49"/>
      <c r="D10" s="49"/>
      <c r="E10" s="49"/>
      <c r="F10" s="50"/>
      <c r="I10" s="36" t="s">
        <v>32</v>
      </c>
      <c r="J10" s="36">
        <v>7</v>
      </c>
      <c r="K10" s="36">
        <v>7</v>
      </c>
    </row>
    <row r="11" spans="1:11" x14ac:dyDescent="0.25">
      <c r="I11" s="36" t="s">
        <v>33</v>
      </c>
      <c r="J11" s="36">
        <v>8</v>
      </c>
      <c r="K11" s="36">
        <v>8</v>
      </c>
    </row>
    <row r="12" spans="1:11" ht="16.5" thickBot="1" x14ac:dyDescent="0.3">
      <c r="I12" s="36" t="s">
        <v>38</v>
      </c>
      <c r="J12" s="36">
        <v>9</v>
      </c>
      <c r="K12" s="36">
        <v>9</v>
      </c>
    </row>
    <row r="13" spans="1:11" x14ac:dyDescent="0.25">
      <c r="A13" s="93" t="s">
        <v>42</v>
      </c>
      <c r="B13" s="94"/>
      <c r="C13" s="94"/>
      <c r="D13" s="94"/>
      <c r="E13" s="94"/>
      <c r="F13" s="95"/>
      <c r="I13" s="36" t="s">
        <v>34</v>
      </c>
      <c r="J13" s="36">
        <v>10</v>
      </c>
      <c r="K13" s="36">
        <v>10</v>
      </c>
    </row>
    <row r="14" spans="1:11" ht="16.5" thickBot="1" x14ac:dyDescent="0.3">
      <c r="A14" s="47"/>
      <c r="B14" s="45"/>
      <c r="C14" s="45"/>
      <c r="D14" s="45"/>
      <c r="E14" s="45"/>
      <c r="F14" s="46"/>
      <c r="I14" s="36" t="s">
        <v>35</v>
      </c>
      <c r="J14" s="36">
        <v>11</v>
      </c>
      <c r="K14" s="36">
        <v>11</v>
      </c>
    </row>
    <row r="15" spans="1:11" x14ac:dyDescent="0.25">
      <c r="A15" s="44" t="s">
        <v>47</v>
      </c>
      <c r="B15" s="45"/>
      <c r="C15" s="96" t="s">
        <v>50</v>
      </c>
      <c r="D15" s="97"/>
      <c r="E15" s="97"/>
      <c r="F15" s="98"/>
      <c r="J15" s="36">
        <v>12</v>
      </c>
      <c r="K15" s="36">
        <v>12</v>
      </c>
    </row>
    <row r="16" spans="1:11" ht="67.150000000000006" customHeight="1" x14ac:dyDescent="0.25">
      <c r="A16" s="47" t="s">
        <v>48</v>
      </c>
      <c r="B16" s="45"/>
      <c r="C16" s="40" t="s">
        <v>16</v>
      </c>
      <c r="D16" s="39" t="s">
        <v>17</v>
      </c>
      <c r="E16" s="39" t="s">
        <v>18</v>
      </c>
      <c r="F16" s="41" t="s">
        <v>51</v>
      </c>
      <c r="J16" s="36">
        <v>13</v>
      </c>
      <c r="K16" s="36">
        <v>13</v>
      </c>
    </row>
    <row r="17" spans="1:11" ht="32.1" customHeight="1" thickBot="1" x14ac:dyDescent="0.3">
      <c r="A17" s="44" t="s">
        <v>45</v>
      </c>
      <c r="B17" s="45"/>
      <c r="C17" s="42" t="s">
        <v>36</v>
      </c>
      <c r="D17" s="99" t="str">
        <f>CONCATENATE(H21,"_",I21,"_",J21,"_",K45)</f>
        <v>LE_07_04_REC10</v>
      </c>
      <c r="E17" s="100"/>
      <c r="F17" s="101"/>
      <c r="J17" s="36">
        <v>14</v>
      </c>
      <c r="K17" s="36">
        <v>14</v>
      </c>
    </row>
    <row r="18" spans="1:11" ht="79.5" thickBot="1" x14ac:dyDescent="0.3">
      <c r="A18" s="47" t="s">
        <v>49</v>
      </c>
      <c r="B18" s="45"/>
      <c r="C18" s="76" t="s">
        <v>145</v>
      </c>
      <c r="D18" s="91" t="str">
        <f>CONCATENATE("SolicitudGrafica_",D17,".xls")</f>
        <v>SolicitudGrafica_LE_07_04_REC10.xls</v>
      </c>
      <c r="E18" s="91"/>
      <c r="F18" s="92"/>
      <c r="J18" s="36">
        <v>15</v>
      </c>
      <c r="K18" s="36">
        <v>15</v>
      </c>
    </row>
    <row r="19" spans="1:11" x14ac:dyDescent="0.25">
      <c r="A19" s="44" t="s">
        <v>11</v>
      </c>
      <c r="B19" s="45"/>
      <c r="C19" s="45"/>
      <c r="D19" s="45"/>
      <c r="E19" s="45"/>
      <c r="F19" s="46"/>
      <c r="H19" s="36">
        <v>3</v>
      </c>
      <c r="J19" s="36">
        <v>16</v>
      </c>
      <c r="K19" s="36">
        <v>16</v>
      </c>
    </row>
    <row r="20" spans="1:11" ht="63.75" thickBot="1" x14ac:dyDescent="0.3">
      <c r="A20" s="48" t="s">
        <v>52</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25">
      <c r="A1" s="107" t="s">
        <v>57</v>
      </c>
      <c r="B1" s="107" t="s">
        <v>64</v>
      </c>
      <c r="C1" s="107" t="s">
        <v>65</v>
      </c>
      <c r="D1" s="107" t="s">
        <v>6</v>
      </c>
      <c r="E1" s="107" t="s">
        <v>66</v>
      </c>
      <c r="F1" s="107" t="s">
        <v>67</v>
      </c>
      <c r="G1" s="107" t="s">
        <v>68</v>
      </c>
      <c r="H1" s="108" t="s">
        <v>69</v>
      </c>
      <c r="I1" s="108"/>
      <c r="J1" s="108"/>
    </row>
    <row r="2" spans="1:11" x14ac:dyDescent="0.25">
      <c r="A2" s="107"/>
      <c r="B2" s="107"/>
      <c r="C2" s="107"/>
      <c r="D2" s="107"/>
      <c r="E2" s="107"/>
      <c r="F2" s="107"/>
      <c r="G2" s="107"/>
      <c r="H2" s="55" t="s">
        <v>66</v>
      </c>
      <c r="I2" s="55" t="s">
        <v>67</v>
      </c>
      <c r="J2" s="55" t="s">
        <v>68</v>
      </c>
    </row>
    <row r="3" spans="1:11" s="57" customFormat="1" x14ac:dyDescent="0.25">
      <c r="A3" s="56" t="s">
        <v>70</v>
      </c>
      <c r="B3" s="56" t="s">
        <v>71</v>
      </c>
      <c r="C3" s="56" t="s">
        <v>72</v>
      </c>
      <c r="D3" s="56" t="s">
        <v>73</v>
      </c>
      <c r="E3" s="56" t="s">
        <v>74</v>
      </c>
      <c r="F3" s="56"/>
      <c r="G3" s="56"/>
      <c r="H3" s="56" t="s">
        <v>75</v>
      </c>
      <c r="I3" s="56"/>
      <c r="J3" s="56"/>
    </row>
    <row r="4" spans="1:11" s="57" customFormat="1" x14ac:dyDescent="0.25">
      <c r="A4" s="58" t="s">
        <v>58</v>
      </c>
      <c r="B4" s="58" t="s">
        <v>76</v>
      </c>
      <c r="C4" s="58" t="s">
        <v>72</v>
      </c>
      <c r="D4" s="58" t="s">
        <v>73</v>
      </c>
      <c r="E4" s="58" t="s">
        <v>77</v>
      </c>
      <c r="F4" s="58" t="s">
        <v>78</v>
      </c>
      <c r="G4" s="58"/>
      <c r="H4" s="58" t="s">
        <v>79</v>
      </c>
      <c r="I4" s="58" t="s">
        <v>80</v>
      </c>
      <c r="J4" s="58"/>
    </row>
    <row r="5" spans="1:11" s="57" customFormat="1" x14ac:dyDescent="0.25">
      <c r="A5" s="59" t="s">
        <v>81</v>
      </c>
      <c r="B5" s="58" t="s">
        <v>82</v>
      </c>
      <c r="C5" s="58" t="s">
        <v>72</v>
      </c>
      <c r="D5" s="58" t="s">
        <v>73</v>
      </c>
      <c r="E5" s="58" t="s">
        <v>77</v>
      </c>
      <c r="F5" s="58" t="s">
        <v>78</v>
      </c>
      <c r="G5" s="60"/>
      <c r="H5" s="58" t="s">
        <v>79</v>
      </c>
      <c r="I5" s="58" t="s">
        <v>80</v>
      </c>
      <c r="J5" s="60"/>
    </row>
    <row r="6" spans="1:11" s="57" customFormat="1" x14ac:dyDescent="0.25">
      <c r="A6" s="58" t="s">
        <v>59</v>
      </c>
      <c r="B6" s="58" t="s">
        <v>83</v>
      </c>
      <c r="C6" s="58" t="s">
        <v>72</v>
      </c>
      <c r="D6" s="58" t="s">
        <v>73</v>
      </c>
      <c r="E6" s="58" t="s">
        <v>77</v>
      </c>
      <c r="F6" s="58" t="s">
        <v>78</v>
      </c>
      <c r="G6" s="58" t="s">
        <v>74</v>
      </c>
      <c r="H6" s="58" t="s">
        <v>79</v>
      </c>
      <c r="I6" s="58" t="s">
        <v>80</v>
      </c>
      <c r="J6" s="58" t="s">
        <v>84</v>
      </c>
    </row>
    <row r="7" spans="1:11" s="57" customFormat="1" ht="25.5" x14ac:dyDescent="0.25">
      <c r="A7" s="58" t="s">
        <v>85</v>
      </c>
      <c r="B7" s="58" t="s">
        <v>86</v>
      </c>
      <c r="C7" s="58" t="s">
        <v>72</v>
      </c>
      <c r="D7" s="58" t="s">
        <v>73</v>
      </c>
      <c r="E7" s="58" t="s">
        <v>77</v>
      </c>
      <c r="F7" s="58" t="s">
        <v>78</v>
      </c>
      <c r="G7" s="58"/>
      <c r="H7" s="58" t="s">
        <v>79</v>
      </c>
      <c r="I7" s="58" t="s">
        <v>80</v>
      </c>
      <c r="J7" s="58"/>
    </row>
    <row r="8" spans="1:11" s="57" customFormat="1" ht="25.5" x14ac:dyDescent="0.25">
      <c r="A8" s="58" t="s">
        <v>87</v>
      </c>
      <c r="B8" s="58" t="s">
        <v>88</v>
      </c>
      <c r="C8" s="58" t="s">
        <v>72</v>
      </c>
      <c r="D8" s="58" t="s">
        <v>73</v>
      </c>
      <c r="E8" s="58" t="s">
        <v>77</v>
      </c>
      <c r="F8" s="58" t="s">
        <v>78</v>
      </c>
      <c r="G8" s="58"/>
      <c r="H8" s="58" t="s">
        <v>79</v>
      </c>
      <c r="I8" s="58" t="s">
        <v>80</v>
      </c>
      <c r="J8" s="58"/>
    </row>
    <row r="9" spans="1:11" s="57" customFormat="1" x14ac:dyDescent="0.25">
      <c r="A9" s="58" t="s">
        <v>89</v>
      </c>
      <c r="B9" s="58" t="s">
        <v>90</v>
      </c>
      <c r="C9" s="58" t="s">
        <v>72</v>
      </c>
      <c r="D9" s="58" t="s">
        <v>73</v>
      </c>
      <c r="E9" s="58" t="s">
        <v>77</v>
      </c>
      <c r="F9" s="58" t="s">
        <v>78</v>
      </c>
      <c r="G9" s="58"/>
      <c r="H9" s="58" t="s">
        <v>79</v>
      </c>
      <c r="I9" s="58" t="s">
        <v>80</v>
      </c>
      <c r="J9" s="58"/>
    </row>
    <row r="10" spans="1:11" s="57" customFormat="1" x14ac:dyDescent="0.25">
      <c r="A10" s="58" t="s">
        <v>91</v>
      </c>
      <c r="B10" s="58" t="s">
        <v>92</v>
      </c>
      <c r="C10" s="58" t="s">
        <v>72</v>
      </c>
      <c r="D10" s="58" t="s">
        <v>73</v>
      </c>
      <c r="E10" s="58" t="s">
        <v>93</v>
      </c>
      <c r="F10" s="58"/>
      <c r="G10" s="58"/>
      <c r="H10" s="58" t="s">
        <v>75</v>
      </c>
      <c r="I10" s="58"/>
      <c r="J10" s="58"/>
    </row>
    <row r="11" spans="1:11" s="57" customFormat="1" ht="25.5" x14ac:dyDescent="0.25">
      <c r="A11" s="58" t="s">
        <v>94</v>
      </c>
      <c r="B11" s="58" t="s">
        <v>95</v>
      </c>
      <c r="C11" s="58" t="s">
        <v>72</v>
      </c>
      <c r="D11" s="58" t="s">
        <v>73</v>
      </c>
      <c r="E11" s="58" t="s">
        <v>77</v>
      </c>
      <c r="F11" s="58" t="s">
        <v>78</v>
      </c>
      <c r="G11" s="58"/>
      <c r="H11" s="58" t="s">
        <v>79</v>
      </c>
      <c r="I11" s="58" t="s">
        <v>80</v>
      </c>
      <c r="J11" s="58"/>
    </row>
    <row r="12" spans="1:11" s="57" customFormat="1" x14ac:dyDescent="0.25">
      <c r="A12" s="58" t="s">
        <v>96</v>
      </c>
      <c r="B12" s="58" t="s">
        <v>97</v>
      </c>
      <c r="C12" s="58" t="s">
        <v>72</v>
      </c>
      <c r="D12" s="58" t="s">
        <v>73</v>
      </c>
      <c r="E12" s="58" t="s">
        <v>77</v>
      </c>
      <c r="F12" s="58" t="s">
        <v>78</v>
      </c>
      <c r="G12" s="58"/>
      <c r="H12" s="58" t="s">
        <v>79</v>
      </c>
      <c r="I12" s="58" t="s">
        <v>80</v>
      </c>
      <c r="J12" s="58"/>
    </row>
    <row r="13" spans="1:11" ht="63" x14ac:dyDescent="0.25">
      <c r="A13" s="61" t="s">
        <v>98</v>
      </c>
      <c r="B13" s="61" t="s">
        <v>99</v>
      </c>
      <c r="C13" s="58" t="s">
        <v>72</v>
      </c>
      <c r="D13" s="62" t="s">
        <v>100</v>
      </c>
      <c r="E13" s="62"/>
      <c r="F13" s="63" t="s">
        <v>142</v>
      </c>
      <c r="G13" s="61"/>
      <c r="H13" s="58"/>
      <c r="I13" s="58" t="s">
        <v>75</v>
      </c>
      <c r="J13" s="61"/>
      <c r="K13" s="36" t="s">
        <v>101</v>
      </c>
    </row>
    <row r="14" spans="1:11" x14ac:dyDescent="0.25">
      <c r="A14" s="61" t="s">
        <v>102</v>
      </c>
      <c r="B14" s="61" t="s">
        <v>103</v>
      </c>
      <c r="C14" s="58" t="s">
        <v>72</v>
      </c>
      <c r="D14" s="62" t="s">
        <v>73</v>
      </c>
      <c r="E14" s="62"/>
      <c r="F14" s="63" t="s">
        <v>143</v>
      </c>
      <c r="G14" s="61"/>
      <c r="H14" s="58"/>
      <c r="I14" s="58" t="s">
        <v>75</v>
      </c>
      <c r="J14" s="61"/>
    </row>
    <row r="15" spans="1:11" ht="31.5" x14ac:dyDescent="0.25">
      <c r="A15" s="61" t="s">
        <v>104</v>
      </c>
      <c r="B15" s="61" t="s">
        <v>105</v>
      </c>
      <c r="C15" s="58" t="s">
        <v>106</v>
      </c>
      <c r="D15" s="61" t="s">
        <v>100</v>
      </c>
      <c r="E15" s="61" t="s">
        <v>141</v>
      </c>
      <c r="F15" s="61"/>
      <c r="G15" s="61"/>
      <c r="H15" s="58" t="s">
        <v>75</v>
      </c>
      <c r="I15" s="61"/>
      <c r="J15" s="61"/>
      <c r="K15" s="36" t="s">
        <v>107</v>
      </c>
    </row>
    <row r="16" spans="1:11" ht="94.5" x14ac:dyDescent="0.25">
      <c r="A16" s="63" t="s">
        <v>108</v>
      </c>
      <c r="B16" s="63"/>
      <c r="C16" s="59" t="s">
        <v>106</v>
      </c>
      <c r="D16" s="63" t="s">
        <v>109</v>
      </c>
      <c r="E16" s="62" t="s">
        <v>139</v>
      </c>
      <c r="F16" s="62" t="s">
        <v>140</v>
      </c>
      <c r="G16" s="62"/>
      <c r="H16" s="63" t="s">
        <v>110</v>
      </c>
      <c r="I16" s="63" t="s">
        <v>111</v>
      </c>
      <c r="J16" s="62"/>
      <c r="K16" s="64" t="s">
        <v>112</v>
      </c>
    </row>
    <row r="17" spans="1:11" ht="25.5" x14ac:dyDescent="0.25">
      <c r="A17" s="58" t="s">
        <v>113</v>
      </c>
      <c r="B17" s="58"/>
      <c r="C17" s="58" t="s">
        <v>72</v>
      </c>
      <c r="D17" s="58" t="s">
        <v>73</v>
      </c>
      <c r="E17" s="58" t="s">
        <v>114</v>
      </c>
      <c r="F17" s="58" t="s">
        <v>115</v>
      </c>
      <c r="G17" s="58"/>
      <c r="H17" s="65" t="s">
        <v>116</v>
      </c>
      <c r="I17" s="65" t="s">
        <v>117</v>
      </c>
      <c r="J17" s="58"/>
      <c r="K17" s="66" t="s">
        <v>118</v>
      </c>
    </row>
    <row r="20" spans="1:11" x14ac:dyDescent="0.25">
      <c r="A20" s="67" t="s">
        <v>119</v>
      </c>
    </row>
    <row r="21" spans="1:11" x14ac:dyDescent="0.25">
      <c r="A21" s="68" t="s">
        <v>120</v>
      </c>
      <c r="B21" s="69" t="s">
        <v>121</v>
      </c>
      <c r="C21" s="70" t="s">
        <v>122</v>
      </c>
      <c r="D21" s="69"/>
      <c r="E21" s="69"/>
    </row>
    <row r="22" spans="1:11" x14ac:dyDescent="0.25">
      <c r="A22" s="71" t="s">
        <v>123</v>
      </c>
      <c r="B22" s="72" t="s">
        <v>124</v>
      </c>
      <c r="C22" s="73" t="s">
        <v>125</v>
      </c>
      <c r="D22" s="72"/>
      <c r="E22" s="72"/>
    </row>
    <row r="23" spans="1:11" x14ac:dyDescent="0.25">
      <c r="A23" s="71" t="s">
        <v>126</v>
      </c>
      <c r="B23" s="72" t="s">
        <v>127</v>
      </c>
      <c r="C23" s="73" t="s">
        <v>128</v>
      </c>
      <c r="D23" s="72"/>
      <c r="E23" s="72"/>
    </row>
    <row r="24" spans="1:11" ht="31.5" x14ac:dyDescent="0.25">
      <c r="A24" s="71" t="s">
        <v>129</v>
      </c>
      <c r="B24" s="72" t="s">
        <v>130</v>
      </c>
      <c r="C24" s="73" t="s">
        <v>131</v>
      </c>
      <c r="D24" s="72"/>
      <c r="E24" s="72"/>
    </row>
    <row r="25" spans="1:11" x14ac:dyDescent="0.25">
      <c r="A25" s="71" t="s">
        <v>132</v>
      </c>
      <c r="B25" s="72" t="s">
        <v>133</v>
      </c>
      <c r="C25" s="73" t="s">
        <v>134</v>
      </c>
      <c r="D25" s="72"/>
      <c r="E25" s="72"/>
    </row>
    <row r="26" spans="1:11" ht="63" x14ac:dyDescent="0.25">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MarGB</cp:lastModifiedBy>
  <dcterms:created xsi:type="dcterms:W3CDTF">2014-07-01T23:43:25Z</dcterms:created>
  <dcterms:modified xsi:type="dcterms:W3CDTF">2015-04-16T18:07:04Z</dcterms:modified>
</cp:coreProperties>
</file>