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Documentos Nathalia\PLANETA\Grado 8\Guion 08_08\"/>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79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<sst xmlns="http://schemas.openxmlformats.org/spreadsheetml/2006/main" count="394" uniqueCount="210">
  <si>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</si>
  <si>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</si>
  <si>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</si>
  <si>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</si>
  <si>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</si>
  <si>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</si>
  <si>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</si>
  <si>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</si>
  <si>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</si>
  <si>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</si>
  <si>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</si>
  <si>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</si>
  <si>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</si>
  <si>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</si>
  <si>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</si>
  <si>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</si>
  <si>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</si>
  <si>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</si>
  <si>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</si>
  <si>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</si>
  <si>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</si>
  <si>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</si>
  <si>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</si>
  <si>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</si>
  <si>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</si>
  <si>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</si>
  <si>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</si>
  <si>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</si>
  <si>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</si>
  <si>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</si>
  <si>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</si>
  <si>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</si>
  <si>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</si>
  <si>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</si>
  <si>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</si>
  <si>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</si>
  <si>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</si>
  <si>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</si>
  <si>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</si>
  <si>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</si>
  <si>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</si>
  <si>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</si>
  <si>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</si>
  <si>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</si>
  <si>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</si>
  <si>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</si>
  <si>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</si>
  <si>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</si>
  <si>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</si>
  <si>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</si>
  <si>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</si>
  <si>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</si>
  <si>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</si>
  <si>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</si>
  <si>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</si>
  <si>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</si>
  <si>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</si>
  <si>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</si>
  <si>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</si>
  <si>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</si>
  <si>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</si>
  <si>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</si>
  <si>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</si>
  <si>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</si>
  <si>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</si>
  <si>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</si>
  <si>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</si>
  <si>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</si>
  <si>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</si>
  <si>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</si>
  <si>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</si>
  <si>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</si>
  <si>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</si>
  <si>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</si>
  <si>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</si>
  <si>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</si>
  <si>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</si>
  <si>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</si>
  <si>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</si>
  <si>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</si>
  <si>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</si>
  <si>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</si>
  <si>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</si>
  <si>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</si>
  <si>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</si>
  <si>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</si>
  <si>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</si>
  <si>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</si>
  <si>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</si>
  <si>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</si>
  <si>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</si>
  <si>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</si>
  <si>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</si>
  <si>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</si>
  <si>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</si>
  <si>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</si>
  <si>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</si>
  <si>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</si>
  <si>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</si>
  <si>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</si>
  <si>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</si>
  <si>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</si>
  <si>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</si>
  <si>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</si>
  <si>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</si>
  <si>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</si>
  <si>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</si>
  <si>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</si>
  <si>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</si>
  <si>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</si>
  <si>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</si>
  <si>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</si>
  <si>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</si>
  <si>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</si>
  <si>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</si>
  <si>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</si>
  <si>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</si>
  <si>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</si>
  <si>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</si>
  <si>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</si>
  <si>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</si>
  <si>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</si>
  <si>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</si>
  <si>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</si>
  <si>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</si>
  <si>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</si>
  <si>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</si>
  <si>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</si>
  <si>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</si>
  <si>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</si>
  <si>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</si>
  <si>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</si>
  <si>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</si>
  <si>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</si>
  <si>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</si>
  <si>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</si>
  <si>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</si>
  <si>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</si>
  <si>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</si>
  <si>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</si>
  <si>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</si>
  <si>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</si>
  <si>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</si>
  <si>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</si>
  <si>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</si>
  <si>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</si>
  <si>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</si>
  <si>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</si>
  <si>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</si>
  <si>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</si>
  <si>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</si>
  <si>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</si>
  <si>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</si>
  <si>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</si>
  <si>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</si>
  <si>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</si>
  <si>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</si>
  <si>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</si>
  <si>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</si>
  <si>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</si>
  <si>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</si>
  <si>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</si>
  <si>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</si>
  <si>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</si>
  <si>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</si>
  <si>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</si>
  <si>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</si>
  <si>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</si>
  <si>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</si>
  <si>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</si>
  <si>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</si>
  <si>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</si>
  <si>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</si>
  <si>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</si>
  <si>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</si>
  <si>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</si>
  <si>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</si>
  <si>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</si>
  <si>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</si>
  <si>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</si>
  <si>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</si>
  <si>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</si>
  <si>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</si>
  <si>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</si>
  <si>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</si>
  <si>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</si>
  <si>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</si>
  <si>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Colombia en la segunda mitad del siglo XIX</t>
  </si>
  <si>
    <t>Nathalia Castañeda</t>
  </si>
  <si>
    <t>CS_08_08_REC70</t>
  </si>
  <si>
    <t>http://admin.banrepcultural.org/sites/default/files/ocho_1.jpg</t>
  </si>
  <si>
    <t>Ilustración</t>
  </si>
  <si>
    <t>Estudiantes colegio católico</t>
  </si>
  <si>
    <t>Imagen para acompañar pregunta 1.</t>
  </si>
  <si>
    <t>Shutterstock 62757490</t>
  </si>
  <si>
    <t>Fotografía</t>
  </si>
  <si>
    <t>Libros en llamas</t>
  </si>
  <si>
    <t>Imagen para acompañar pregunta 2.</t>
  </si>
  <si>
    <t>http://www.banrepcultural.org/blaavirtual/revistas/credencial/octubre2007/vidaestudiantil.htm</t>
  </si>
  <si>
    <t>Fray Prájedo Joaquín López O.P., Secretario del colegio de Santo Tomás en la década de 1840. c.a. 1850. Archivo de Provincia Dominica , Bogotá.</t>
  </si>
  <si>
    <t>Tomar imagen de Fray Prájedo, para acompañar pregunta 3.</t>
  </si>
  <si>
    <t>Periódico el Educacionista</t>
  </si>
  <si>
    <t>http://www.banrepcultural.org/category/publicaci-n-peri-dica/peri-dico-antiguo/el-educacionista</t>
  </si>
  <si>
    <t>Shutterstock 222548596</t>
  </si>
  <si>
    <t>Libertad de cultos</t>
  </si>
  <si>
    <t>Imagen para acompañar pregunta 5.</t>
  </si>
  <si>
    <t>Imagen para acompañar pregunta 4.</t>
  </si>
  <si>
    <t>http://www.banrepcultural.org/evento/ilustraci-n-y-educaci-n-del-huila-siglo-xix</t>
  </si>
  <si>
    <t>Pensamiento crítico</t>
  </si>
  <si>
    <t>Imagen para acompañar pregunta 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</si>
</sst>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000000"/>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xf numFmtId="0" fontId="4" fillId="0" borderId="0" xfId="51" applyAlignment="1">
      <alignment vertical="center"/>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dmin.banrepcultural.org/sites/default/files/ocho_1.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G1" zoomScale="120" zoomScaleNormal="120" zoomScalePageLayoutView="140" workbookViewId="0">
      <pane ySplit="9" topLeftCell="A10" activePane="bottomLeft" state="frozen"/>
      <selection pane="bottomLeft" activeCell="K11" sqref="K11"/>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M3A</v>
      </c>
    </row>
    <row r="2" spans="1:16" ht="15.6" x14ac:dyDescent="0.3">
      <c r="A2" s="1"/>
      <c r="B2" s="3" t="s">
        <v>121</v>
      </c>
      <c r="C2" s="84" t="s">
        <v>23</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6" x14ac:dyDescent="0.3">
      <c r="A3" s="1"/>
      <c r="B3" s="4" t="s">
        <v>8</v>
      </c>
      <c r="C3" s="86">
        <v>8</v>
      </c>
      <c r="D3" s="87"/>
      <c r="F3" s="79">
        <v>42394</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6" t="s">
        <v>187</v>
      </c>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8" t="s">
        <v>188</v>
      </c>
      <c r="D5" s="89"/>
      <c r="E5" s="5"/>
      <c r="F5" s="37" t="str">
        <f>IF(G4="Recurso","Motor del recurso","")</f>
        <v>Motor del recurso</v>
      </c>
      <c r="G5" s="61" t="s">
        <v>69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108"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M3A</v>
      </c>
      <c r="F9" s="57" t="s">
        <v>61</v>
      </c>
      <c r="G9" s="57" t="s">
        <v>59</v>
      </c>
      <c r="H9" s="57" t="s">
        <v>60</v>
      </c>
      <c r="I9" s="57" t="s">
        <v>114</v>
      </c>
      <c r="J9" s="18" t="s">
        <v>6</v>
      </c>
      <c r="K9" s="19" t="s">
        <v>7</v>
      </c>
      <c r="O9" s="2" t="str">
        <f>'Definición técnica de imagenes'!A11</f>
        <v>M10B</v>
      </c>
    </row>
    <row r="10" spans="1:16" s="11" customFormat="1" ht="26.4" x14ac:dyDescent="0.25">
      <c r="A10" s="12" t="str">
        <f>IF(OR(B10&lt;&gt;"",J10&lt;&gt;""),"IMG01","")</f>
        <v>IMG01</v>
      </c>
      <c r="B10" s="109" t="s">
        <v>190</v>
      </c>
      <c r="C10" s="20" t="str">
        <f t="shared" ref="C10:C41" si="0">IF(OR(B10&lt;&gt;"",J10&lt;&gt;""),IF($G$4="Recurso",CONCATENATE($G$4," ",$G$5),$G$4),"")</f>
        <v>Recurso M3A</v>
      </c>
      <c r="D10" s="63" t="s">
        <v>191</v>
      </c>
      <c r="E10" s="63" t="s">
        <v>155</v>
      </c>
      <c r="F10" s="13" t="str">
        <f t="shared" ref="F10" ca="1" si="1">IF(OR(B10&lt;&gt;"",J10&lt;&gt;""),CONCATENATE($C$7,"_",$A10,IF($G$4="Cuaderno de Estudio","_small",CONCATENATE(IF(I10="","","n"),IF(LEFT($G$5,1)="F",".jpg",".png")))),"")</f>
        <v>CS_08_08_REC70_IMG01.png</v>
      </c>
      <c r="G10" s="13" t="str">
        <f ca="1">IF($F10&lt;&gt;"",IF($G$4="Recurso",VLOOKUP($E10,OFFSET('Definición técnica de imagenes'!$A$1,MATCH($G$5,'Definición técnica de imagenes'!$A$1:$A$104,0)-1,1,COUNTIF('Definición técnica de imagenes'!$A$3:$A$102,$G$5),5),5,FALSE),'Definición técnica de imagenes'!$F$16),"")</f>
        <v>110 x 110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t="s">
        <v>193</v>
      </c>
      <c r="O10" s="2" t="str">
        <f>'Definición técnica de imagenes'!A12</f>
        <v>M12D</v>
      </c>
    </row>
    <row r="11" spans="1:16" s="11" customFormat="1" ht="26.4" x14ac:dyDescent="0.25">
      <c r="A11" s="12" t="str">
        <f t="shared" ref="A11:A18" si="3">IF(OR(B11&lt;&gt;"",J11&lt;&gt;""),CONCATENATE(LEFT(A10,3),IF(MID(A10,4,2)+1&lt;10,CONCATENATE("0",MID(A10,4,2)+1))),"")</f>
        <v>IMG02</v>
      </c>
      <c r="B11" s="62" t="s">
        <v>194</v>
      </c>
      <c r="C11" s="20" t="str">
        <f t="shared" si="0"/>
        <v>Recurso M3A</v>
      </c>
      <c r="D11" s="63" t="s">
        <v>195</v>
      </c>
      <c r="E11" s="63" t="s">
        <v>155</v>
      </c>
      <c r="F11" s="13" t="str">
        <f t="shared" ref="F11:F74" ca="1" si="4">IF(OR(B11&lt;&gt;"",J11&lt;&gt;""),CONCATENATE($C$7,"_",$A11,IF($G$4="Cuaderno de Estudio","_small",CONCATENATE(IF(I11="","","n"),IF(LEFT($G$5,1)="F",".jpg",".png")))),"")</f>
        <v>CS_08_08_REC70_IMG02.png</v>
      </c>
      <c r="G11" s="13" t="str">
        <f ca="1">IF($F11&lt;&gt;"",IF($G$4="Recurso",VLOOKUP($E11,OFFSET('Definición técnica de imagenes'!$A$1,MATCH($G$5,'Definición técnica de imagenes'!$A$1:$A$104,0)-1,1,COUNTIF('Definición técnica de imagenes'!$A$3:$A$102,$G$5),5),5,FALSE),'Definición técnica de imagenes'!$F$16),"")</f>
        <v>110 x 110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196</v>
      </c>
      <c r="K11" s="65" t="s">
        <v>197</v>
      </c>
      <c r="O11" s="2" t="str">
        <f>'Definición técnica de imagenes'!A13</f>
        <v>M101</v>
      </c>
    </row>
    <row r="12" spans="1:16" s="11" customFormat="1" ht="66" x14ac:dyDescent="0.25">
      <c r="A12" s="12" t="str">
        <f t="shared" si="3"/>
        <v>IMG03</v>
      </c>
      <c r="B12" s="62" t="s">
        <v>198</v>
      </c>
      <c r="C12" s="20" t="str">
        <f t="shared" si="0"/>
        <v>Recurso M3A</v>
      </c>
      <c r="D12" s="63" t="s">
        <v>195</v>
      </c>
      <c r="E12" s="63" t="s">
        <v>155</v>
      </c>
      <c r="F12" s="13" t="str">
        <f t="shared" ca="1" si="4"/>
        <v>CS_08_08_REC70_IMG03.png</v>
      </c>
      <c r="G12" s="13" t="str">
        <f ca="1">IF($F12&lt;&gt;"",IF($G$4="Recurso",VLOOKUP($E12,OFFSET('Definición técnica de imagenes'!$A$1,MATCH($G$5,'Definición técnica de imagenes'!$A$1:$A$104,0)-1,1,COUNTIF('Definición técnica de imagenes'!$A$3:$A$102,$G$5),5),5,FALSE),'Definición técnica de imagenes'!$F$16),"")</f>
        <v>110 x 110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199</v>
      </c>
      <c r="K12" s="64" t="s">
        <v>200</v>
      </c>
      <c r="O12" s="2" t="str">
        <f>'Definición técnica de imagenes'!A18</f>
        <v>Diaporama F1</v>
      </c>
    </row>
    <row r="13" spans="1:16" s="11" customFormat="1" ht="66" x14ac:dyDescent="0.25">
      <c r="A13" s="12" t="str">
        <f t="shared" si="3"/>
        <v>IMG04</v>
      </c>
      <c r="B13" s="62" t="s">
        <v>202</v>
      </c>
      <c r="C13" s="20" t="str">
        <f t="shared" si="0"/>
        <v>Recurso M3A</v>
      </c>
      <c r="D13" s="63" t="s">
        <v>195</v>
      </c>
      <c r="E13" s="63" t="s">
        <v>155</v>
      </c>
      <c r="F13" s="13" t="str">
        <f t="shared" ca="1" si="4"/>
        <v>CS_08_08_REC70_IMG04.png</v>
      </c>
      <c r="G13" s="13" t="str">
        <f ca="1">IF($F13&lt;&gt;"",IF($G$4="Recurso",VLOOKUP($E13,OFFSET('Definición técnica de imagenes'!$A$1,MATCH($G$5,'Definición técnica de imagenes'!$A$1:$A$104,0)-1,1,COUNTIF('Definición técnica de imagenes'!$A$3:$A$102,$G$5),5),5,FALSE),'Definición técnica de imagenes'!$F$16),"")</f>
        <v>110 x 110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201</v>
      </c>
      <c r="K13" s="64" t="s">
        <v>206</v>
      </c>
      <c r="O13" s="2" t="str">
        <f>'Definición técnica de imagenes'!A19</f>
        <v>F4</v>
      </c>
    </row>
    <row r="14" spans="1:16" s="11" customFormat="1" ht="26.4" x14ac:dyDescent="0.25">
      <c r="A14" s="12" t="str">
        <f t="shared" si="3"/>
        <v>IMG05</v>
      </c>
      <c r="B14" s="62" t="s">
        <v>203</v>
      </c>
      <c r="C14" s="20" t="str">
        <f t="shared" si="0"/>
        <v>Recurso M3A</v>
      </c>
      <c r="D14" s="63" t="s">
        <v>191</v>
      </c>
      <c r="E14" s="63" t="s">
        <v>155</v>
      </c>
      <c r="F14" s="13" t="str">
        <f t="shared" ca="1" si="4"/>
        <v>CS_08_08_REC70_IMG05.png</v>
      </c>
      <c r="G14" s="13" t="str">
        <f ca="1">IF($F14&lt;&gt;"",IF($G$4="Recurso",VLOOKUP($E14,OFFSET('Definición técnica de imagenes'!$A$1,MATCH($G$5,'Definición técnica de imagenes'!$A$1:$A$104,0)-1,1,COUNTIF('Definición técnica de imagenes'!$A$3:$A$102,$G$5),5),5,FALSE),'Definición técnica de imagenes'!$F$16),"")</f>
        <v>110 x 110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204</v>
      </c>
      <c r="K14" s="64" t="s">
        <v>205</v>
      </c>
      <c r="O14" s="2" t="str">
        <f>'Definición técnica de imagenes'!A22</f>
        <v>F6</v>
      </c>
    </row>
    <row r="15" spans="1:16" s="11" customFormat="1" ht="52.8" x14ac:dyDescent="0.25">
      <c r="A15" s="12" t="str">
        <f t="shared" si="3"/>
        <v>IMG06</v>
      </c>
      <c r="B15" s="62" t="s">
        <v>207</v>
      </c>
      <c r="C15" s="20" t="str">
        <f t="shared" si="0"/>
        <v>Recurso M3A</v>
      </c>
      <c r="D15" s="63" t="s">
        <v>195</v>
      </c>
      <c r="E15" s="63" t="s">
        <v>155</v>
      </c>
      <c r="F15" s="13" t="str">
        <f t="shared" ca="1" si="4"/>
        <v>CS_08_08_REC70_IMG06.png</v>
      </c>
      <c r="G15" s="13" t="str">
        <f ca="1">IF($F15&lt;&gt;"",IF($G$4="Recurso",VLOOKUP($E15,OFFSET('Definición técnica de imagenes'!$A$1,MATCH($G$5,'Definición técnica de imagenes'!$A$1:$A$104,0)-1,1,COUNTIF('Definición técnica de imagenes'!$A$3:$A$102,$G$5),5),5,FALSE),'Definición técnica de imagenes'!$F$16),"")</f>
        <v>110 x 110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208</v>
      </c>
      <c r="K15" s="66" t="s">
        <v>209</v>
      </c>
      <c r="O15" s="2" t="str">
        <f>'Definición técnica de imagenes'!A24</f>
        <v>F6B</v>
      </c>
    </row>
    <row r="16" spans="1:16" s="11" customFormat="1" ht="13.8"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3.8"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hyperlinks>
  <pageMargins left="0.75" right="0.75" top="1" bottom="1" header="0.5" footer="0.5"/>
  <pageSetup orientation="portrait" horizontalDpi="4294967292" verticalDpi="4294967292"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2" t="s">
        <v>38</v>
      </c>
      <c r="B1" s="93"/>
      <c r="C1" s="93"/>
      <c r="D1" s="93"/>
      <c r="E1" s="93"/>
      <c r="F1" s="94"/>
    </row>
    <row r="2" spans="1:11" x14ac:dyDescent="0.3">
      <c r="A2" s="30" t="s">
        <v>42</v>
      </c>
      <c r="B2" s="31"/>
      <c r="C2" s="95" t="s">
        <v>13</v>
      </c>
      <c r="D2" s="96"/>
      <c r="E2" s="97"/>
      <c r="F2" s="32"/>
    </row>
    <row r="3" spans="1:11" ht="62.4" x14ac:dyDescent="0.3">
      <c r="A3" s="33" t="s">
        <v>43</v>
      </c>
      <c r="B3" s="31"/>
      <c r="C3" s="101" t="s">
        <v>14</v>
      </c>
      <c r="D3" s="102"/>
      <c r="E3" s="103"/>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4" t="str">
        <f>CONCATENATE(H21,"_",I21,"_",J21,"_CO")</f>
        <v>LE_07_04_CO</v>
      </c>
      <c r="E5" s="105"/>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0" t="str">
        <f>CONCATENATE("SolicitudGrafica_",D5,".xls")</f>
        <v>SolicitudGrafica_LE_07_04_CO.xls</v>
      </c>
      <c r="E7" s="90"/>
      <c r="F7" s="91"/>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2" t="s">
        <v>41</v>
      </c>
      <c r="B13" s="93"/>
      <c r="C13" s="93"/>
      <c r="D13" s="93"/>
      <c r="E13" s="93"/>
      <c r="F13" s="94"/>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5" t="s">
        <v>49</v>
      </c>
      <c r="D15" s="96"/>
      <c r="E15" s="96"/>
      <c r="F15" s="97"/>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8" t="str">
        <f>CONCATENATE(H21,"_",I21,"_",J21,"_",K45)</f>
        <v>LE_07_04_REC10</v>
      </c>
      <c r="E17" s="99"/>
      <c r="F17" s="100"/>
      <c r="J17" s="22">
        <v>14</v>
      </c>
      <c r="K17" s="22">
        <v>14</v>
      </c>
    </row>
    <row r="18" spans="1:11" ht="78.599999999999994" thickBot="1" x14ac:dyDescent="0.35">
      <c r="A18" s="33" t="s">
        <v>48</v>
      </c>
      <c r="B18" s="31"/>
      <c r="C18" s="59" t="s">
        <v>120</v>
      </c>
      <c r="D18" s="90" t="str">
        <f>CONCATENATE("SolicitudGrafica_",D17,".xls")</f>
        <v>SolicitudGrafica_LE_07_04_REC10.xls</v>
      </c>
      <c r="E18" s="90"/>
      <c r="F18" s="91"/>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7" t="s">
        <v>56</v>
      </c>
      <c r="B1" s="107" t="s">
        <v>149</v>
      </c>
      <c r="C1" s="107" t="s">
        <v>63</v>
      </c>
      <c r="D1" s="107" t="s">
        <v>64</v>
      </c>
      <c r="E1" s="107" t="s">
        <v>5</v>
      </c>
      <c r="F1" s="107" t="s">
        <v>65</v>
      </c>
      <c r="G1" s="107" t="s">
        <v>66</v>
      </c>
      <c r="H1" s="106" t="s">
        <v>68</v>
      </c>
      <c r="I1" s="106"/>
    </row>
    <row r="2" spans="1:10" x14ac:dyDescent="0.3">
      <c r="A2" s="107"/>
      <c r="B2" s="107"/>
      <c r="C2" s="107"/>
      <c r="D2" s="107"/>
      <c r="E2" s="107"/>
      <c r="F2" s="107"/>
      <c r="G2" s="107"/>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6" customFormat="1" ht="14.7" customHeight="1" x14ac:dyDescent="0.3">
      <c r="A15" s="74" t="s">
        <v>96</v>
      </c>
      <c r="B15" s="74"/>
      <c r="C15" s="74" t="s">
        <v>97</v>
      </c>
      <c r="D15" s="75" t="s">
        <v>98</v>
      </c>
      <c r="E15" s="74" t="s">
        <v>93</v>
      </c>
      <c r="F15" s="74" t="s">
        <v>117</v>
      </c>
      <c r="G15" s="74"/>
      <c r="H15" s="75" t="s">
        <v>122</v>
      </c>
      <c r="I15" s="74"/>
      <c r="J15" s="76"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2016-02-05T03:02:37Z</dcterms:modified>
</cp:coreProperties>
</file>