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REINGENIERIA\CUADERNOS DE ESTUDIO\guion08\"/>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1" l="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H41"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I42" i="1"/>
  <c r="I43" i="1"/>
  <c r="I44" i="1"/>
  <c r="I45" i="1"/>
  <c r="I46" i="1"/>
  <c r="I47" i="1"/>
  <c r="H42" i="1"/>
  <c r="H43" i="1"/>
  <c r="H44" i="1"/>
  <c r="H45" i="1"/>
  <c r="H46" i="1"/>
  <c r="H47" i="1"/>
  <c r="D18" i="2"/>
  <c r="D7" i="2"/>
  <c r="F42" i="1"/>
  <c r="G42" i="1"/>
  <c r="F43" i="1"/>
  <c r="G43" i="1"/>
  <c r="F44" i="1"/>
  <c r="G44" i="1"/>
  <c r="F45" i="1"/>
  <c r="G45" i="1"/>
  <c r="F46" i="1"/>
  <c r="G46" i="1"/>
  <c r="F47" i="1"/>
  <c r="G47" i="1"/>
  <c r="F5" i="1"/>
  <c r="I21" i="2"/>
  <c r="K45" i="2"/>
  <c r="H21" i="2"/>
  <c r="J21" i="2"/>
  <c r="D17" i="2"/>
  <c r="D5" i="2"/>
</calcChain>
</file>

<file path=xl/sharedStrings.xml><?xml version="1.0" encoding="utf-8"?>
<sst xmlns="http://schemas.openxmlformats.org/spreadsheetml/2006/main" count="378" uniqueCount="230">
  <si>
    <t>Fecha:</t>
  </si>
  <si>
    <t>Editor:</t>
  </si>
  <si>
    <t>Formato</t>
  </si>
  <si>
    <t>Grado:</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</si>
  <si>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</si>
  <si>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</si>
  <si>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</si>
  <si>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</si>
  <si>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</si>
  <si>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</si>
  <si>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</si>
  <si>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</si>
  <si>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</si>
  <si>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</si>
  <si>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</si>
  <si>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</si>
  <si>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</si>
  <si>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</si>
  <si>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</si>
  <si>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</si>
  <si>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</si>
  <si>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</si>
  <si>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</si>
  <si>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</si>
  <si>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</si>
  <si>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</si>
  <si>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</si>
  <si>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</si>
  <si>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</si>
  <si>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</si>
  <si>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</si>
  <si>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</si>
  <si>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</si>
  <si>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</si>
  <si>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</si>
  <si>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</si>
  <si>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</si>
  <si>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</si>
  <si>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</si>
  <si>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</si>
  <si>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</si>
  <si>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</si>
  <si>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</si>
  <si>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</si>
  <si>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</si>
  <si>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</si>
  <si>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</si>
  <si>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</si>
  <si>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</si>
  <si>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</si>
  <si>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</si>
  <si>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</si>
  <si>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</si>
  <si>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</si>
  <si>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</si>
  <si>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</si>
  <si>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</si>
  <si>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</si>
  <si>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</si>
  <si>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</si>
  <si>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</si>
  <si>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</si>
  <si>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</si>
  <si>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</si>
  <si>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</si>
  <si>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</si>
  <si>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</si>
  <si>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</si>
  <si>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</si>
  <si>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</si>
  <si>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</si>
  <si>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</si>
  <si>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</si>
  <si>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</si>
  <si>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</si>
  <si>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</si>
  <si>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</si>
  <si>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</si>
  <si>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</si>
  <si>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</si>
  <si>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</si>
  <si>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</si>
  <si>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</si>
  <si>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</si>
  <si>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</si>
  <si>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</si>
  <si>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</si>
  <si>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</si>
  <si>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</si>
  <si>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</si>
  <si>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</si>
  <si>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</si>
  <si>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</si>
  <si>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</si>
  <si>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</si>
  <si>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</si>
  <si>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</si>
  <si>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</si>
  <si>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</si>
  <si>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</si>
  <si>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</si>
  <si>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</si>
  <si>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</si>
  <si>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</si>
  <si>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</si>
  <si>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</si>
  <si>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</si>
  <si>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</si>
  <si>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</si>
  <si>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</si>
  <si>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</si>
  <si>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</si>
  <si>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</si>
  <si>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</si>
  <si>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</si>
  <si>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</si>
  <si>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</si>
  <si>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</si>
  <si>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</si>
  <si>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</si>
  <si>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</si>
  <si>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</si>
  <si>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</si>
  <si>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</si>
  <si>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</si>
  <si>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</si>
  <si>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</si>
  <si>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</si>
  <si>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</si>
  <si>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</si>
  <si>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</si>
  <si>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</si>
  <si>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</si>
  <si>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</si>
  <si>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</si>
  <si>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Mabel López</t>
  </si>
  <si>
    <t>F01</t>
  </si>
  <si>
    <t>F02</t>
  </si>
  <si>
    <t>F03</t>
  </si>
  <si>
    <t>F04</t>
  </si>
  <si>
    <t>F05</t>
  </si>
  <si>
    <t>F06</t>
  </si>
  <si>
    <t>F07</t>
  </si>
  <si>
    <t>F08</t>
  </si>
  <si>
    <t>F09</t>
  </si>
  <si>
    <t>F10</t>
  </si>
  <si>
    <t>F11</t>
  </si>
  <si>
    <t>F12</t>
  </si>
  <si>
    <t>F14</t>
  </si>
  <si>
    <t>F15</t>
  </si>
  <si>
    <t>F16</t>
  </si>
  <si>
    <t>F17</t>
  </si>
  <si>
    <t>F18</t>
  </si>
  <si>
    <t>F19</t>
  </si>
  <si>
    <t>Fotografía</t>
  </si>
  <si>
    <t>Horizontal</t>
  </si>
  <si>
    <t>F20</t>
  </si>
  <si>
    <t>F21</t>
  </si>
  <si>
    <t>F22</t>
  </si>
  <si>
    <t>F23</t>
  </si>
  <si>
    <t>F32</t>
  </si>
  <si>
    <t>F33</t>
  </si>
  <si>
    <t>F24</t>
  </si>
  <si>
    <t>F25</t>
  </si>
  <si>
    <t>F26</t>
  </si>
  <si>
    <t>F27</t>
  </si>
  <si>
    <t>F28</t>
  </si>
  <si>
    <t>F29</t>
  </si>
  <si>
    <t>F30</t>
  </si>
  <si>
    <t>F31</t>
  </si>
  <si>
    <t>F34</t>
  </si>
  <si>
    <t>F35</t>
  </si>
  <si>
    <t>F36</t>
  </si>
  <si>
    <t>F37</t>
  </si>
  <si>
    <t>F38</t>
  </si>
  <si>
    <t>Multiculturalismo</t>
  </si>
  <si>
    <t>CS_10_08_CO</t>
  </si>
  <si>
    <t>http://thumb7.shutterstock.com/display_pic_with_logo/2691385/242180665/stock-photo-cartagena-de-indias-colombia-june-colombian-woman-in-cartagena-de-indias-with-the-242180665.jpg</t>
  </si>
  <si>
    <t xml:space="preserve">La población afrodescendiente en Colombia </t>
  </si>
  <si>
    <t>http://thumb7.shutterstock.com/display_pic_with_logo/2117717/174217019/stock-photo-people-collection-174217019.jpg</t>
  </si>
  <si>
    <t>Imagen de razas</t>
  </si>
  <si>
    <t>http://www.shutterstock.com/es/pic-105771701/stock-photo-rio-de-janeiro-rj-brazil-march-samba-school-parade-in-sambodromo-vila-isabel-school.html?src=pp-photo-105148157-swfxYB2bHRPy3nqpP_z_gA-3&amp;ws=1</t>
  </si>
  <si>
    <t>Caravana en festival de Río de Janeiro</t>
  </si>
  <si>
    <t>http://thumb101.shutterstock.com/display_pic_with_logo/1163993/132064793/stock-photo-bodh-gaya-india-february-row-of-buddhist-monks-having-food-in-the-morning-on-february-132064793.jpg</t>
  </si>
  <si>
    <t>Budistas en oración</t>
  </si>
  <si>
    <t>http://www.shutterstock.com/es/pic-243481321/stock-photo-moray-incas-ruins-in-the-peruvian-andes-at-cuzco-peru.html?src=5a_zsKwLcba7au0f621l2g-1-38&amp;ws=1</t>
  </si>
  <si>
    <t>Paisaje panorámico Moray</t>
  </si>
  <si>
    <t>http://www.shutterstock.com/pic-96987413/stock-photo-facade-of-artemis-temple-in-ancient-town-jerash-in-jordan.html?src=KrFVCIzlQOPwGv4vLJq1zQ-1-1</t>
  </si>
  <si>
    <t>Turistas visitando el Templo de Artemisa</t>
  </si>
  <si>
    <t>http://www.shutterstock.com/pic-191003831/stock-photo-elder-futhark-letters-above-and-other-runes-below-runic-script-was-used-all-over-northern.html?src=kWXXV4oagwtC7JP4OD3TgA-1-10</t>
  </si>
  <si>
    <t>Imágenes de las runas de Futhark</t>
  </si>
  <si>
    <t>http://www.shutterstock.com/es/pic-106990940/stock-photo-tower-of-david-and-ancient-walls-surrounding-old-city-of-jerusalem.html?src=7KbHV_t2qG0MiIe_MH9H5A-1-31&amp;ws=1</t>
  </si>
  <si>
    <t>Imagen panorámica Torre de David</t>
  </si>
  <si>
    <t>http://thumb1.shutterstock.com/display_pic_with_logo/140458/139799134/stock-photo-pyramids-of-the-sun-and-moon-on-the-avenue-of-the-dead-teotihuacan-ancient-historic-cultural-city-139799134.jpg</t>
  </si>
  <si>
    <t>http://www.shutterstock.com/es/pic-85556590/stock-photo-spanish-conquistadors-fighting-against-central-americn-natives-created-by-de-bry-published-on.html?src=lqM_4BuJvU_TrdiVisOcuA-1-1&amp;ws=1</t>
  </si>
  <si>
    <t>Dibujo que muestra lucha entre indígenas y conquistadores</t>
  </si>
  <si>
    <t>http://thumb9.shutterstock.com/display_pic_with_logo/83289/123381382/stock-photo-happy-family-with-foster-children-in-the-forest-123381382.jpg</t>
  </si>
  <si>
    <t>Manos pintadas simulando un mundo</t>
  </si>
  <si>
    <t>http://thumb7.shutterstock.com/display_pic_with_logo/803905/803905,1323025688,9/stock-photo-barcelona-june-spanish-protest-against-the-euro-zone-leaders-agreed-pact-for-the-euro-the-90112348.jpg</t>
  </si>
  <si>
    <t>http://thumb7.shutterstock.com/display_pic_with_logo/661822/661822,1303068530,89/stock-photo-shackled-75441460.jpg</t>
  </si>
  <si>
    <t>http://www.shutterstock.com/pic-135557813/stock-photo-universal-declaration-of-human-rights.html?src=k-tkay4bqXiL-nnGZGkQxw-1-3</t>
  </si>
  <si>
    <t>Documento envuelto simulando declaración</t>
  </si>
  <si>
    <t>http://thumb9.shutterstock.com/display_pic_with_logo/790384/126710252/stock-photo-liberia-circa-a-postage-stamp-printed-in-liberia-showing-an-image-of-nobel-peace-126710252.jpg</t>
  </si>
  <si>
    <t>Martin Luther King en manifestación</t>
  </si>
  <si>
    <t>http://thumb7.shutterstock.com/display_pic_with_logo/1024723/201129359/stock-photo-new-york-june-unidentified-child-in-the-front-of-the-nelson-mandela-mural-in-williamsburg-201129359.jpg</t>
  </si>
  <si>
    <t xml:space="preserve">Mandela </t>
  </si>
  <si>
    <t>http://commons.wikimedia.org/wiki/File:RIGOBERTA_MENCHU_PREMIO_ODENBRECHT_(15846108362).jpg</t>
  </si>
  <si>
    <t>Rostro Rigoberta Menchú</t>
  </si>
  <si>
    <t>http://thumb7.shutterstock.com/display_pic_with_logo/453337/258669251/stock-photo-india-circa-a-stamp-printed-in-india-shows-mahatma-gandhi-portrait-leader-of-indian-258669251.jpg</t>
  </si>
  <si>
    <t>Gandhi</t>
  </si>
  <si>
    <t>http://thumb7.shutterstock.com/display_pic_with_logo/170488/202882651/stock-photo-miami-usa-july-colombian-fans-meet-to-watch-the-match-brasil-vs-colombia-during-the-202882651.jpg</t>
  </si>
  <si>
    <t>http://www.shutterstock.com/es/pic-230263945/stock-photo-silhouettes-of-people-holding-flag-of-colombia.html?src=GNtJpQU6DkfcTzyIWo1GnQ-1-12&amp;ws=1</t>
  </si>
  <si>
    <t>Sombras de personas con banderas de Colombia</t>
  </si>
  <si>
    <t>http://thumb101.shutterstock.com/display_pic_with_logo/115897/131773493/stock-photo-cartagena-de-indias-colombia-november-unidentified-people-participate-in-carnaval-de-131773493.jpg</t>
  </si>
  <si>
    <t>http://thumb7.shutterstock.com/display_pic_with_logo/376252/376252,1309982565,1/stock-photo-bristol-england-july-latin-american-band-at-the-afrikan-caribbean-carnival-in-st-pauls-80568397.jpg</t>
  </si>
  <si>
    <t>http://thumb1.shutterstock.com/display_pic_with_logo/4404/4404,1275102769,10/stock-photo-barranquilla-feb-once-a-year-colombia-hold-there-carnival-street-parade-dancers-enjoy-the-54088813.jpg</t>
  </si>
  <si>
    <t>Mujeres danzando en Carnaval de Barranquilla</t>
  </si>
  <si>
    <t>http://commons.wikimedia.org/wiki/File:Benkos_Bioho.jpg</t>
  </si>
  <si>
    <t>Escultura de Benkos Bioho</t>
  </si>
  <si>
    <t>http://commons.wikimedia.org/wiki/File:CABEZAS_DE_CARNAVAL_DEL_DESFILE_DE_COMPARSAS_2006.jpg</t>
  </si>
  <si>
    <t>Cabezas de carnaval, desfile de comparsas</t>
  </si>
  <si>
    <t>http://commons.wikimedia.org/wiki/File:El_cachorro_popayan_2009.jpg</t>
  </si>
  <si>
    <t>Cristo crucificado</t>
  </si>
  <si>
    <t>http://commons.wikimedia.org/wiki/File:Dirigente_Wayuu.JPG</t>
  </si>
  <si>
    <t>Entrevista a dirigente Wayú</t>
  </si>
  <si>
    <t>BUSCAR</t>
  </si>
  <si>
    <t>http://thumb7.shutterstock.com/display_pic_with_logo/482065/253772929/stock-photo-barranquilla-colombia-february-performers-with-colorful-and-elaborate-costumes-253772929.jpg</t>
  </si>
  <si>
    <t>http://thumb7.shutterstock.com/display_pic_with_logo/469021/118693849/stock-photo-melbourne-skyline-looking-towards-flinders-street-station-118693849.jpg</t>
  </si>
  <si>
    <t>http://www.dps.gov.co/images/dinamicas/Biblioteca/TEMAS%20DE%20INTERES/Regiones/Territorios%20Afros-Indig.pdf</t>
  </si>
  <si>
    <t>http://www.eltiempo.com/economia/sectores/censo-agropecuario-del-dane/14747123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</si>
</sst>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10"/>
      <color theme="1"/>
      <name val="Times New Roman"/>
      <family val="1"/>
    </font>
    <font>
      <sz val="12"/>
      <color rgb="FF000000"/>
      <name val="Times New Roman"/>
      <family val="1"/>
    </font>
    <font>
      <sz val="11"/>
      <color theme="1"/>
      <name val="Times New Roman"/>
      <family val="1"/>
    </font>
    <font>
      <sz val="11"/>
      <color rgb="FF000000"/>
      <name val="Times New Roman"/>
      <family val="1"/>
    </font>
    <font>
      <sz val="11"/>
      <color rgb="FFFF0000"/>
      <name val="Times New Roman"/>
      <family val="1"/>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4">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0" fillId="0" borderId="0" xfId="0" applyAlignment="1">
      <alignment vertical="center" wrapText="1"/>
    </xf>
    <xf numFmtId="0" fontId="6" fillId="0" borderId="0" xfId="0" applyFont="1" applyBorder="1"/>
    <xf numFmtId="0" fontId="7"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8" fillId="0" borderId="14" xfId="0" applyFont="1" applyBorder="1" applyAlignment="1">
      <alignment vertical="center" wrapText="1"/>
    </xf>
    <xf numFmtId="0" fontId="0" fillId="0" borderId="0" xfId="0" applyBorder="1" applyAlignment="1">
      <alignment vertical="center" wrapText="1"/>
    </xf>
    <xf numFmtId="0" fontId="0" fillId="0" borderId="15"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11" fillId="0" borderId="0" xfId="0" applyFont="1" applyBorder="1"/>
    <xf numFmtId="0" fontId="11" fillId="0" borderId="5" xfId="0" applyFont="1" applyBorder="1"/>
    <xf numFmtId="0" fontId="10" fillId="2" borderId="5" xfId="0" applyFont="1" applyFill="1" applyBorder="1"/>
    <xf numFmtId="164" fontId="6" fillId="0" borderId="0" xfId="0" applyNumberFormat="1" applyFont="1" applyBorder="1" applyAlignment="1">
      <alignment horizontal="center"/>
    </xf>
    <xf numFmtId="0" fontId="12" fillId="8" borderId="0" xfId="0" applyFont="1" applyFill="1" applyAlignment="1">
      <alignment horizontal="center" vertical="center" wrapText="1"/>
    </xf>
    <xf numFmtId="0" fontId="13" fillId="0" borderId="25" xfId="0" applyFont="1" applyFill="1" applyBorder="1" applyAlignment="1">
      <alignment vertical="center" wrapText="1"/>
    </xf>
    <xf numFmtId="0" fontId="0" fillId="0" borderId="0" xfId="0" applyFill="1" applyAlignment="1">
      <alignment vertical="center" wrapText="1"/>
    </xf>
    <xf numFmtId="0" fontId="13" fillId="0" borderId="26" xfId="0" applyFont="1" applyFill="1" applyBorder="1" applyAlignment="1">
      <alignment vertical="center" wrapText="1"/>
    </xf>
    <xf numFmtId="0" fontId="14" fillId="0" borderId="26" xfId="0" applyFont="1" applyFill="1" applyBorder="1" applyAlignment="1">
      <alignment vertical="center" wrapText="1"/>
    </xf>
    <xf numFmtId="0" fontId="13" fillId="0" borderId="26" xfId="0" applyFont="1" applyFill="1" applyBorder="1" applyAlignment="1">
      <alignment vertical="center"/>
    </xf>
    <xf numFmtId="0" fontId="13" fillId="0" borderId="26" xfId="0" applyFont="1" applyBorder="1" applyAlignment="1">
      <alignment vertical="center" wrapText="1"/>
    </xf>
    <xf numFmtId="0" fontId="15" fillId="0" borderId="26" xfId="0" applyFont="1" applyBorder="1" applyAlignment="1">
      <alignment vertical="center" wrapText="1"/>
    </xf>
    <xf numFmtId="0" fontId="14" fillId="0" borderId="26" xfId="0" applyFont="1" applyBorder="1" applyAlignment="1">
      <alignment vertical="center" wrapText="1"/>
    </xf>
    <xf numFmtId="0" fontId="16" fillId="0" borderId="0" xfId="0" applyFont="1" applyAlignment="1">
      <alignment vertical="center" wrapText="1"/>
    </xf>
    <xf numFmtId="0" fontId="17" fillId="0" borderId="26" xfId="0" applyFont="1" applyFill="1" applyBorder="1" applyAlignment="1">
      <alignment vertical="center" wrapText="1"/>
    </xf>
    <xf numFmtId="0" fontId="18" fillId="0" borderId="0" xfId="0" applyFont="1" applyAlignment="1">
      <alignment vertical="center" wrapText="1"/>
    </xf>
    <xf numFmtId="0" fontId="8" fillId="0" borderId="0" xfId="0" applyFont="1" applyAlignment="1">
      <alignment vertical="center"/>
    </xf>
    <xf numFmtId="0" fontId="0" fillId="8" borderId="27" xfId="0" applyFill="1" applyBorder="1" applyAlignment="1">
      <alignment vertical="center" wrapText="1"/>
    </xf>
    <xf numFmtId="0" fontId="0" fillId="0" borderId="27" xfId="0" applyBorder="1" applyAlignment="1">
      <alignment vertical="center" wrapText="1"/>
    </xf>
    <xf numFmtId="0" fontId="0" fillId="0" borderId="27" xfId="0" applyBorder="1" applyAlignment="1">
      <alignment vertical="center"/>
    </xf>
    <xf numFmtId="0" fontId="0" fillId="8" borderId="28" xfId="0" applyFill="1" applyBorder="1" applyAlignment="1">
      <alignment vertical="center" wrapText="1"/>
    </xf>
    <xf numFmtId="0" fontId="0" fillId="0" borderId="28" xfId="0" applyBorder="1" applyAlignment="1">
      <alignment vertical="center" wrapText="1"/>
    </xf>
    <xf numFmtId="0" fontId="0" fillId="0" borderId="28" xfId="0" applyBorder="1" applyAlignment="1">
      <alignment vertical="center"/>
    </xf>
    <xf numFmtId="0" fontId="6" fillId="0" borderId="0" xfId="0" applyNumberFormat="1" applyFont="1" applyBorder="1" applyAlignment="1">
      <alignment horizontal="center"/>
    </xf>
    <xf numFmtId="0" fontId="8" fillId="0" borderId="29" xfId="0" applyFont="1" applyBorder="1" applyAlignment="1">
      <alignment vertical="center" wrapText="1"/>
    </xf>
    <xf numFmtId="0" fontId="0" fillId="0" borderId="28" xfId="0" quotePrefix="1" applyBorder="1" applyAlignment="1">
      <alignment vertical="center" wrapText="1"/>
    </xf>
    <xf numFmtId="0" fontId="20" fillId="0" borderId="0" xfId="0" applyFont="1"/>
    <xf numFmtId="0" fontId="4" fillId="0" borderId="0" xfId="51" applyAlignment="1">
      <alignment vertical="center"/>
    </xf>
    <xf numFmtId="0" fontId="21" fillId="0" borderId="0" xfId="0" applyFont="1"/>
    <xf numFmtId="0" fontId="19" fillId="0" borderId="0" xfId="0" applyFont="1"/>
    <xf numFmtId="1" fontId="6" fillId="9" borderId="5" xfId="0" applyNumberFormat="1" applyFont="1" applyFill="1" applyBorder="1" applyAlignment="1">
      <alignment vertical="center" wrapText="1"/>
    </xf>
    <xf numFmtId="0" fontId="6" fillId="9" borderId="5" xfId="0" applyFont="1" applyFill="1" applyBorder="1" applyAlignment="1">
      <alignment vertical="center" wrapText="1"/>
    </xf>
    <xf numFmtId="0" fontId="2" fillId="9" borderId="5" xfId="0" applyFont="1" applyFill="1" applyBorder="1" applyAlignment="1">
      <alignment vertical="center" wrapText="1"/>
    </xf>
    <xf numFmtId="0" fontId="2" fillId="9" borderId="5" xfId="0" applyFont="1" applyFill="1" applyBorder="1" applyAlignment="1">
      <alignment wrapText="1"/>
    </xf>
    <xf numFmtId="1" fontId="2" fillId="9" borderId="5" xfId="0" applyNumberFormat="1" applyFont="1" applyFill="1" applyBorder="1" applyAlignment="1">
      <alignment vertical="center" wrapText="1"/>
    </xf>
    <xf numFmtId="1" fontId="2" fillId="0" borderId="33" xfId="0" applyNumberFormat="1" applyFont="1" applyFill="1" applyBorder="1" applyAlignment="1">
      <alignment vertical="center" wrapText="1"/>
    </xf>
    <xf numFmtId="0" fontId="2" fillId="0" borderId="33" xfId="0" applyFont="1" applyFill="1" applyBorder="1" applyAlignment="1">
      <alignment vertical="center" wrapText="1"/>
    </xf>
    <xf numFmtId="0" fontId="2" fillId="0" borderId="33" xfId="0" applyFont="1" applyFill="1" applyBorder="1" applyAlignment="1">
      <alignment wrapText="1"/>
    </xf>
    <xf numFmtId="0" fontId="23" fillId="0" borderId="32" xfId="0" applyFont="1" applyBorder="1" applyAlignment="1">
      <alignment vertical="center" wrapText="1"/>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164" fontId="6" fillId="0" borderId="24" xfId="0" applyNumberFormat="1" applyFont="1" applyBorder="1" applyAlignment="1">
      <alignment horizontal="center"/>
    </xf>
    <xf numFmtId="164" fontId="6" fillId="0" borderId="23" xfId="0" applyNumberFormat="1" applyFont="1" applyBorder="1" applyAlignment="1">
      <alignment horizontal="center"/>
    </xf>
    <xf numFmtId="0" fontId="7" fillId="5" borderId="21" xfId="0" applyFont="1" applyFill="1" applyBorder="1" applyAlignment="1">
      <alignment horizontal="center" vertical="center"/>
    </xf>
    <xf numFmtId="0" fontId="3" fillId="5" borderId="28" xfId="0" applyFont="1" applyFill="1" applyBorder="1" applyAlignment="1">
      <alignment horizontal="center" vertical="center"/>
    </xf>
    <xf numFmtId="0" fontId="3" fillId="5" borderId="22" xfId="0" applyFont="1" applyFill="1" applyBorder="1" applyAlignment="1">
      <alignment horizontal="center" vertical="center"/>
    </xf>
    <xf numFmtId="0" fontId="6"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6" fillId="0" borderId="5" xfId="0" applyFont="1" applyFill="1" applyBorder="1" applyAlignment="1"/>
    <xf numFmtId="0" fontId="6" fillId="0" borderId="9" xfId="0" applyFont="1" applyFill="1" applyBorder="1" applyAlignment="1"/>
    <xf numFmtId="0" fontId="2" fillId="0" borderId="10" xfId="0" applyFont="1" applyFill="1" applyBorder="1" applyAlignment="1"/>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9" fillId="6" borderId="11"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19" xfId="0" applyBorder="1" applyAlignment="1" applyProtection="1">
      <alignment horizontal="center" wrapText="1"/>
      <protection locked="0"/>
    </xf>
    <xf numFmtId="0" fontId="0" fillId="0" borderId="20"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2" fillId="7" borderId="0" xfId="0" applyFont="1" applyFill="1" applyAlignment="1">
      <alignment horizontal="center" vertical="center" wrapText="1"/>
    </xf>
    <xf numFmtId="0" fontId="12" fillId="8" borderId="0" xfId="0" applyFont="1" applyFill="1" applyAlignment="1">
      <alignment horizontal="center" vertical="center" wrapText="1"/>
    </xf>
    <xf numFmtId="0" fontId="23" fillId="0" borderId="0" xfId="0" applyFont="1"/>
    <xf numFmtId="0" fontId="22" fillId="0" borderId="0" xfId="0" applyFont="1"/>
    <xf numFmtId="0" fontId="4" fillId="0" borderId="0" xfId="51"/>
    <xf numFmtId="0" fontId="22" fillId="0" borderId="0" xfId="0" applyFont="1" applyAlignment="1">
      <alignment vertical="center"/>
    </xf>
    <xf numFmtId="1" fontId="6" fillId="0" borderId="33" xfId="0" applyNumberFormat="1" applyFont="1" applyFill="1" applyBorder="1" applyAlignment="1">
      <alignment vertical="center" wrapText="1"/>
    </xf>
    <xf numFmtId="0" fontId="6" fillId="0" borderId="33" xfId="0" applyFont="1" applyFill="1" applyBorder="1" applyAlignment="1">
      <alignment vertical="center" wrapText="1"/>
    </xf>
    <xf numFmtId="1" fontId="6" fillId="0" borderId="5" xfId="0" applyNumberFormat="1" applyFont="1" applyFill="1" applyBorder="1" applyAlignment="1">
      <alignment vertical="center" wrapText="1"/>
    </xf>
    <xf numFmtId="0" fontId="6" fillId="0" borderId="5" xfId="0" applyFont="1" applyFill="1" applyBorder="1" applyAlignment="1">
      <alignment vertical="center" wrapText="1"/>
    </xf>
    <xf numFmtId="0" fontId="24"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es/pic-230263945/stock-photo-silhouettes-of-people-holding-flag-of-colombia.html?src=GNtJpQU6DkfcTzyIWo1GnQ-1-12&amp;ws=1" TargetMode="External"/><Relationship Id="rId13" Type="http://schemas.openxmlformats.org/officeDocument/2006/relationships/printerSettings" Target="../printerSettings/printerSettings1.bin"/><Relationship Id="rId3" Type="http://schemas.openxmlformats.org/officeDocument/2006/relationships/hyperlink" Target="http://www.shutterstock.com/pic-191003831/stock-photo-elder-futhark-letters-above-and-other-runes-below-runic-script-was-used-all-over-northern.html?src=kWXXV4oagwtC7JP4OD3TgA-1-10" TargetMode="External"/><Relationship Id="rId7" Type="http://schemas.openxmlformats.org/officeDocument/2006/relationships/hyperlink" Target="http://commons.wikimedia.org/wiki/File:RIGOBERTA_MENCHU_PREMIO_ODENBRECHT_(15846108362).jpg" TargetMode="External"/><Relationship Id="rId12" Type="http://schemas.openxmlformats.org/officeDocument/2006/relationships/hyperlink" Target="http://commons.wikimedia.org/wiki/File:Dirigente_Wayuu.JPG" TargetMode="External"/><Relationship Id="rId2" Type="http://schemas.openxmlformats.org/officeDocument/2006/relationships/hyperlink" Target="http://www.shutterstock.com/pic-96987413/stock-photo-facade-of-artemis-temple-in-ancient-town-jerash-in-jordan.html?src=KrFVCIzlQOPwGv4vLJq1zQ-1-1" TargetMode="External"/><Relationship Id="rId1" Type="http://schemas.openxmlformats.org/officeDocument/2006/relationships/hyperlink" Target="http://www.shutterstock.com/es/pic-105771701/stock-photo-rio-de-janeiro-rj-brazil-march-samba-school-parade-in-sambodromo-vila-isabel-school.html?src=pp-photo-105148157-swfxYB2bHRPy3nqpP_z_gA-3&amp;ws=1" TargetMode="External"/><Relationship Id="rId6" Type="http://schemas.openxmlformats.org/officeDocument/2006/relationships/hyperlink" Target="http://www.shutterstock.com/pic-135557813/stock-photo-universal-declaration-of-human-rights.html?src=k-tkay4bqXiL-nnGZGkQxw-1-3" TargetMode="External"/><Relationship Id="rId11" Type="http://schemas.openxmlformats.org/officeDocument/2006/relationships/hyperlink" Target="http://commons.wikimedia.org/wiki/File:El_cachorro_popayan_2009.jpg" TargetMode="External"/><Relationship Id="rId5" Type="http://schemas.openxmlformats.org/officeDocument/2006/relationships/hyperlink" Target="http://www.shutterstock.com/es/pic-85556590/stock-photo-spanish-conquistadors-fighting-against-central-americn-natives-created-by-de-bry-published-on.html?src=lqM_4BuJvU_TrdiVisOcuA-1-1&amp;ws=1" TargetMode="External"/><Relationship Id="rId10" Type="http://schemas.openxmlformats.org/officeDocument/2006/relationships/hyperlink" Target="http://commons.wikimedia.org/wiki/File:CABEZAS_DE_CARNAVAL_DEL_DESFILE_DE_COMPARSAS_2006.jpg" TargetMode="External"/><Relationship Id="rId4" Type="http://schemas.openxmlformats.org/officeDocument/2006/relationships/hyperlink" Target="http://www.shutterstock.com/es/pic-106990940/stock-photo-tower-of-david-and-ancient-walls-surrounding-old-city-of-jerusalem.html?src=7KbHV_t2qG0MiIe_MH9H5A-1-31&amp;ws=1" TargetMode="External"/><Relationship Id="rId9" Type="http://schemas.openxmlformats.org/officeDocument/2006/relationships/hyperlink" Target="http://commons.wikimedia.org/wiki/File:Benkos_Bioho.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47"/>
  <sheetViews>
    <sheetView showGridLines="0" tabSelected="1" zoomScale="120" zoomScaleNormal="120" zoomScalePageLayoutView="140" workbookViewId="0">
      <pane ySplit="8" topLeftCell="A9" activePane="bottomLeft" state="frozen"/>
      <selection pane="bottomLeft" activeCell="H27" sqref="H27"/>
    </sheetView>
  </sheetViews>
  <sheetFormatPr baseColWidth="10" defaultColWidth="10.88671875" defaultRowHeight="13.5"/>
  <cols>
    <col min="1" max="1" width="7.88671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36"/>
      <c r="I1" s="36"/>
      <c r="J1" s="15"/>
      <c r="K1" s="15"/>
    </row>
    <row r="2" spans="1:16" ht="15.75">
      <c r="A2" s="1"/>
      <c r="B2" s="3" t="s">
        <v>119</v>
      </c>
      <c r="C2" s="79" t="s">
        <v>17</v>
      </c>
      <c r="D2" s="80"/>
      <c r="F2" s="72" t="s">
        <v>0</v>
      </c>
      <c r="G2" s="73"/>
      <c r="H2" s="36"/>
      <c r="I2" s="36"/>
      <c r="J2" s="15"/>
    </row>
    <row r="3" spans="1:16" ht="15.75">
      <c r="A3" s="1"/>
      <c r="B3" s="4" t="s">
        <v>3</v>
      </c>
      <c r="C3" s="81">
        <v>10</v>
      </c>
      <c r="D3" s="82"/>
      <c r="F3" s="74">
        <v>42190</v>
      </c>
      <c r="G3" s="75"/>
      <c r="H3" s="36"/>
      <c r="I3" s="36"/>
      <c r="J3" s="15"/>
    </row>
    <row r="4" spans="1:16" ht="16.5">
      <c r="A4" s="1"/>
      <c r="B4" s="4" t="s">
        <v>48</v>
      </c>
      <c r="C4" s="83" t="s">
        <v>175</v>
      </c>
      <c r="D4" s="82"/>
      <c r="E4" s="5"/>
      <c r="F4" s="35" t="s">
        <v>49</v>
      </c>
      <c r="G4" s="34"/>
      <c r="H4" s="36"/>
      <c r="I4" s="36"/>
      <c r="J4" s="15"/>
      <c r="K4" s="15"/>
    </row>
    <row r="5" spans="1:16" ht="16.5" thickBot="1">
      <c r="A5" s="1"/>
      <c r="B5" s="6" t="s">
        <v>1</v>
      </c>
      <c r="C5" s="84" t="s">
        <v>135</v>
      </c>
      <c r="D5" s="85"/>
      <c r="E5" s="5"/>
      <c r="F5" s="33" t="str">
        <f>IF(G4="Recurso","Motor del recurso","")</f>
        <v/>
      </c>
      <c r="G5" s="33"/>
      <c r="H5" s="36"/>
      <c r="I5" s="56"/>
      <c r="J5" s="15"/>
      <c r="K5" s="15"/>
    </row>
    <row r="6" spans="1:16" ht="16.5" thickBot="1">
      <c r="A6" s="1"/>
      <c r="B6" s="1"/>
      <c r="C6" s="1"/>
      <c r="D6" s="1"/>
      <c r="E6" s="7"/>
      <c r="F6" s="1"/>
      <c r="G6" s="1"/>
      <c r="H6" s="36"/>
      <c r="I6" s="36"/>
      <c r="J6" s="15"/>
      <c r="K6" s="15"/>
    </row>
    <row r="7" spans="1:16" ht="15" customHeight="1">
      <c r="A7" s="1"/>
      <c r="B7" s="20" t="s">
        <v>34</v>
      </c>
      <c r="C7" s="59" t="s">
        <v>176</v>
      </c>
      <c r="D7" s="19" t="s">
        <v>33</v>
      </c>
      <c r="F7" s="1"/>
      <c r="G7" s="1"/>
      <c r="H7" s="1"/>
      <c r="I7" s="1"/>
      <c r="J7" s="15"/>
      <c r="K7" s="15"/>
    </row>
    <row r="8" spans="1:16" s="8" customFormat="1" ht="15.75">
      <c r="A8" s="9"/>
      <c r="B8" s="9"/>
      <c r="C8" s="9"/>
      <c r="D8" s="10"/>
      <c r="E8" s="10"/>
      <c r="F8" s="76" t="s">
        <v>53</v>
      </c>
      <c r="G8" s="77"/>
      <c r="H8" s="77"/>
      <c r="I8" s="78"/>
      <c r="J8" s="17"/>
      <c r="K8" s="11"/>
      <c r="L8" s="2"/>
      <c r="M8" s="2"/>
      <c r="N8" s="2"/>
      <c r="O8" s="2"/>
      <c r="P8" s="2"/>
    </row>
    <row r="9" spans="1:16" s="66" customFormat="1" ht="15.75">
      <c r="A9" s="67" t="s">
        <v>136</v>
      </c>
      <c r="B9" s="62" t="s">
        <v>177</v>
      </c>
      <c r="C9" s="67"/>
      <c r="D9" s="65" t="s">
        <v>154</v>
      </c>
      <c r="E9" s="65" t="s">
        <v>155</v>
      </c>
      <c r="F9" s="69" t="str">
        <f t="shared" ref="F9:F12" si="0">IF(OR(B9&lt;&gt;"",J9&lt;&gt;""),CONCATENATE($C$7,"_",$A9,IF($G$4="Cuaderno de Estudio","_small",CONCATENATE(IF(I9="","","n"),IF(LEFT($G$5,1)="F",".jpg",".png")))),"")</f>
        <v>CS_10_08_CO_F01n.png</v>
      </c>
      <c r="G9" s="69" t="str">
        <f>IF(F9&lt;&gt;"",IF($G$4="Recurso",IF(LEFT($G$5,1)="M",VLOOKUP($G$5,'Definición técnica de imagenes'!$A$3:$G$17,5,FALSE),IF($G$5="F1",'Definición técnica de imagenes'!$E$15,'Definición técnica de imagenes'!$F$13)),'Definición técnica de imagenes'!$E$16),"")</f>
        <v>526 x 370 px</v>
      </c>
      <c r="H9" s="69" t="str">
        <f t="shared" ref="H9:H41" si="1">IF(AND(I9&lt;&gt;"",I9&lt;&gt;0),IF(OR(B9&lt;&gt;"",J9&lt;&gt;""),CONCATENATE($C$7,"_",$A9,IF($G$4="Cuaderno de Estudio","_zoom",CONCATENATE("a",IF(LEFT($G$5,1)="F",".jpg",".png")))),""),"")</f>
        <v>CS_10_08_CO_F01a.png</v>
      </c>
      <c r="I9" s="69" t="str">
        <f>IF(OR(B9&lt;&gt;"",J9&lt;&gt;""),IF($G$4="Recurso",IF(LEFT($G$5,1)="M",IF(VLOOKUP($G$5,'Definición técnica de imagenes'!$A$3:$G$17,6,FALSE)=0,"",VLOOKUP($G$5,'Definición técnica de imagenes'!$A$3:$G$17,6,FALSE)),IF($G$5="F1","","")),'Definición técnica de imagenes'!$F$16),"")</f>
        <v>800 x 600 px</v>
      </c>
      <c r="J9" s="104" t="s">
        <v>178</v>
      </c>
    </row>
    <row r="10" spans="1:16" s="66" customFormat="1" ht="15">
      <c r="A10" s="63" t="s">
        <v>137</v>
      </c>
      <c r="B10" s="104" t="s">
        <v>179</v>
      </c>
      <c r="C10" s="67"/>
      <c r="D10" s="64" t="s">
        <v>154</v>
      </c>
      <c r="E10" s="65" t="s">
        <v>155</v>
      </c>
      <c r="F10" s="69" t="str">
        <f t="shared" si="0"/>
        <v>CS_10_08_CO_F02n.png</v>
      </c>
      <c r="G10" s="69" t="str">
        <f>IF(F10&lt;&gt;"",IF($G$4="Recurso",IF(LEFT($G$5,1)="M",VLOOKUP($G$5,'Definición técnica de imagenes'!$A$3:$G$17,5,FALSE),IF($G$5="F1",'Definición técnica de imagenes'!$E$15,'Definición técnica de imagenes'!$F$13)),'Definición técnica de imagenes'!$E$16),"")</f>
        <v>526 x 370 px</v>
      </c>
      <c r="H10" s="69" t="str">
        <f t="shared" si="1"/>
        <v>CS_10_08_CO_F02a.png</v>
      </c>
      <c r="I10" s="69" t="str">
        <f>IF(OR(B10&lt;&gt;"",J10&lt;&gt;""),IF($G$4="Recurso",IF(LEFT($G$5,1)="M",IF(VLOOKUP($G$5,'Definición técnica de imagenes'!$A$3:$G$17,6,FALSE)=0,"",VLOOKUP($G$5,'Definición técnica de imagenes'!$A$3:$G$17,6,FALSE)),IF($G$5="F1","","")),'Definición técnica de imagenes'!$F$16),"")</f>
        <v>800 x 600 px</v>
      </c>
      <c r="J10" s="104" t="s">
        <v>180</v>
      </c>
    </row>
    <row r="11" spans="1:16" s="66" customFormat="1" ht="15.75">
      <c r="A11" s="63" t="s">
        <v>138</v>
      </c>
      <c r="B11" s="106" t="s">
        <v>181</v>
      </c>
      <c r="C11" s="67"/>
      <c r="D11" s="64" t="s">
        <v>154</v>
      </c>
      <c r="E11" s="64" t="s">
        <v>155</v>
      </c>
      <c r="F11" s="69" t="str">
        <f t="shared" si="0"/>
        <v>CS_10_08_CO_F03n.png</v>
      </c>
      <c r="G11" s="69" t="str">
        <f>IF(F11&lt;&gt;"",IF($G$4="Recurso",IF(LEFT($G$5,1)="M",VLOOKUP($G$5,'Definición técnica de imagenes'!$A$3:$G$17,5,FALSE),IF($G$5="F1",'Definición técnica de imagenes'!$E$15,'Definición técnica de imagenes'!$F$13)),'Definición técnica de imagenes'!$E$16),"")</f>
        <v>526 x 370 px</v>
      </c>
      <c r="H11" s="69" t="str">
        <f t="shared" si="1"/>
        <v>CS_10_08_CO_F03a.png</v>
      </c>
      <c r="I11" s="69" t="str">
        <f>IF(OR(B11&lt;&gt;"",J11&lt;&gt;""),IF($G$4="Recurso",IF(LEFT($G$5,1)="M",IF(VLOOKUP($G$5,'Definición técnica de imagenes'!$A$3:$G$17,6,FALSE)=0,"",VLOOKUP($G$5,'Definición técnica de imagenes'!$A$3:$G$17,6,FALSE)),IF($G$5="F1","","")),'Definición técnica de imagenes'!$F$16),"")</f>
        <v>800 x 600 px</v>
      </c>
      <c r="J11" s="104" t="s">
        <v>182</v>
      </c>
    </row>
    <row r="12" spans="1:16" s="66" customFormat="1" ht="15.75">
      <c r="A12" s="63" t="s">
        <v>139</v>
      </c>
      <c r="B12" s="62" t="s">
        <v>183</v>
      </c>
      <c r="C12" s="67"/>
      <c r="D12" s="64" t="s">
        <v>154</v>
      </c>
      <c r="E12" s="64" t="s">
        <v>155</v>
      </c>
      <c r="F12" s="69" t="str">
        <f t="shared" si="0"/>
        <v>CS_10_08_CO_F04n.png</v>
      </c>
      <c r="G12" s="69" t="str">
        <f>IF(F12&lt;&gt;"",IF($G$4="Recurso",IF(LEFT($G$5,1)="M",VLOOKUP($G$5,'Definición técnica de imagenes'!$A$3:$G$17,5,FALSE),IF($G$5="F1",'Definición técnica de imagenes'!$E$15,'Definición técnica de imagenes'!$F$13)),'Definición técnica de imagenes'!$E$16),"")</f>
        <v>526 x 370 px</v>
      </c>
      <c r="H12" s="69" t="str">
        <f t="shared" si="1"/>
        <v>CS_10_08_CO_F04a.png</v>
      </c>
      <c r="I12" s="69" t="str">
        <f>IF(OR(B12&lt;&gt;"",J12&lt;&gt;""),IF($G$4="Recurso",IF(LEFT($G$5,1)="M",IF(VLOOKUP($G$5,'Definición técnica de imagenes'!$A$3:$G$17,6,FALSE)=0,"",VLOOKUP($G$5,'Definición técnica de imagenes'!$A$3:$G$17,6,FALSE)),IF($G$5="F1","","")),'Definición técnica de imagenes'!$F$16),"")</f>
        <v>800 x 600 px</v>
      </c>
      <c r="J12" s="104" t="s">
        <v>184</v>
      </c>
    </row>
    <row r="13" spans="1:16" s="66" customFormat="1" ht="15.75">
      <c r="A13" s="63" t="s">
        <v>140</v>
      </c>
      <c r="B13" s="106" t="s">
        <v>185</v>
      </c>
      <c r="C13" s="67"/>
      <c r="D13" s="64" t="s">
        <v>154</v>
      </c>
      <c r="E13" s="65" t="s">
        <v>155</v>
      </c>
      <c r="F13" s="69" t="str">
        <f t="shared" ref="F13:F30" si="2">IF(OR(B13&lt;&gt;"",J13&lt;&gt;""),CONCATENATE($C$7,"_",$A13,IF($G$4="Cuaderno de Estudio","_small",CONCATENATE(IF(I13="","","n"),IF(LEFT($G$5,1)="F",".jpg",".png")))),"")</f>
        <v>CS_10_08_CO_F05n.png</v>
      </c>
      <c r="G13" s="69" t="str">
        <f>IF(F13&lt;&gt;"",IF($G$4="Recurso",IF(LEFT($G$5,1)="M",VLOOKUP($G$5,'Definición técnica de imagenes'!$A$3:$G$17,5,FALSE),IF($G$5="F1",'Definición técnica de imagenes'!$E$15,'Definición técnica de imagenes'!$F$13)),'Definición técnica de imagenes'!$E$16),"")</f>
        <v>526 x 370 px</v>
      </c>
      <c r="H13" s="69" t="str">
        <f t="shared" si="1"/>
        <v>CS_10_08_CO_F05a.png</v>
      </c>
      <c r="I13" s="69" t="str">
        <f>IF(OR(B13&lt;&gt;"",J13&lt;&gt;""),IF($G$4="Recurso",IF(LEFT($G$5,1)="M",IF(VLOOKUP($G$5,'Definición técnica de imagenes'!$A$3:$G$17,6,FALSE)=0,"",VLOOKUP($G$5,'Definición técnica de imagenes'!$A$3:$G$17,6,FALSE)),IF($G$5="F1","","")),'Definición técnica de imagenes'!$F$16),"")</f>
        <v>800 x 600 px</v>
      </c>
      <c r="J13" s="104" t="s">
        <v>186</v>
      </c>
    </row>
    <row r="14" spans="1:16" s="66" customFormat="1" ht="15.75">
      <c r="A14" s="63" t="s">
        <v>141</v>
      </c>
      <c r="B14" s="106" t="s">
        <v>187</v>
      </c>
      <c r="C14" s="67"/>
      <c r="D14" s="64" t="s">
        <v>154</v>
      </c>
      <c r="E14" s="64" t="s">
        <v>155</v>
      </c>
      <c r="F14" s="69" t="str">
        <f t="shared" si="2"/>
        <v>CS_10_08_CO_F06n.png</v>
      </c>
      <c r="G14" s="69" t="str">
        <f>IF(F14&lt;&gt;"",IF($G$4="Recurso",IF(LEFT($G$5,1)="M",VLOOKUP($G$5,'Definición técnica de imagenes'!$A$3:$G$17,5,FALSE),IF($G$5="F1",'Definición técnica de imagenes'!$E$15,'Definición técnica de imagenes'!$F$13)),'Definición técnica de imagenes'!$E$16),"")</f>
        <v>526 x 370 px</v>
      </c>
      <c r="H14" s="69" t="str">
        <f t="shared" si="1"/>
        <v>CS_10_08_CO_F06a.png</v>
      </c>
      <c r="I14" s="69" t="str">
        <f>IF(OR(B14&lt;&gt;"",J14&lt;&gt;""),IF($G$4="Recurso",IF(LEFT($G$5,1)="M",IF(VLOOKUP($G$5,'Definición técnica de imagenes'!$A$3:$G$17,6,FALSE)=0,"",VLOOKUP($G$5,'Definición técnica de imagenes'!$A$3:$G$17,6,FALSE)),IF($G$5="F1","","")),'Definición técnica de imagenes'!$F$16),"")</f>
        <v>800 x 600 px</v>
      </c>
      <c r="J14" s="104" t="s">
        <v>188</v>
      </c>
    </row>
    <row r="15" spans="1:16" s="66" customFormat="1" ht="15.75">
      <c r="A15" s="63" t="s">
        <v>142</v>
      </c>
      <c r="B15" s="106" t="s">
        <v>189</v>
      </c>
      <c r="C15" s="67"/>
      <c r="D15" s="64" t="s">
        <v>154</v>
      </c>
      <c r="E15" s="64" t="s">
        <v>155</v>
      </c>
      <c r="F15" s="69" t="str">
        <f t="shared" si="2"/>
        <v>CS_10_08_CO_F07n.png</v>
      </c>
      <c r="G15" s="69" t="str">
        <f>IF(F15&lt;&gt;"",IF($G$4="Recurso",IF(LEFT($G$5,1)="M",VLOOKUP($G$5,'Definición técnica de imagenes'!$A$3:$G$17,5,FALSE),IF($G$5="F1",'Definición técnica de imagenes'!$E$15,'Definición técnica de imagenes'!$F$13)),'Definición técnica de imagenes'!$E$16),"")</f>
        <v>526 x 370 px</v>
      </c>
      <c r="H15" s="69" t="str">
        <f t="shared" si="1"/>
        <v>CS_10_08_CO_F07a.png</v>
      </c>
      <c r="I15" s="69" t="str">
        <f>IF(OR(B15&lt;&gt;"",J15&lt;&gt;""),IF($G$4="Recurso",IF(LEFT($G$5,1)="M",IF(VLOOKUP($G$5,'Definición técnica de imagenes'!$A$3:$G$17,6,FALSE)=0,"",VLOOKUP($G$5,'Definición técnica de imagenes'!$A$3:$G$17,6,FALSE)),IF($G$5="F1","","")),'Definición técnica de imagenes'!$F$16),"")</f>
        <v>800 x 600 px</v>
      </c>
      <c r="J15" s="104" t="s">
        <v>190</v>
      </c>
    </row>
    <row r="16" spans="1:16" s="66" customFormat="1" ht="15.75">
      <c r="A16" s="63" t="s">
        <v>143</v>
      </c>
      <c r="B16" s="106" t="s">
        <v>191</v>
      </c>
      <c r="C16" s="67"/>
      <c r="D16" s="64" t="s">
        <v>154</v>
      </c>
      <c r="E16" s="64" t="s">
        <v>155</v>
      </c>
      <c r="F16" s="69" t="str">
        <f t="shared" si="2"/>
        <v>CS_10_08_CO_F08n.png</v>
      </c>
      <c r="G16" s="69" t="str">
        <f>IF(F16&lt;&gt;"",IF($G$4="Recurso",IF(LEFT($G$5,1)="M",VLOOKUP($G$5,'Definición técnica de imagenes'!$A$3:$G$17,5,FALSE),IF($G$5="F1",'Definición técnica de imagenes'!$E$15,'Definición técnica de imagenes'!$F$13)),'Definición técnica de imagenes'!$E$16),"")</f>
        <v>526 x 370 px</v>
      </c>
      <c r="H16" s="69" t="str">
        <f t="shared" si="1"/>
        <v>CS_10_08_CO_F08a.png</v>
      </c>
      <c r="I16" s="69" t="str">
        <f>IF(OR(B16&lt;&gt;"",J16&lt;&gt;""),IF($G$4="Recurso",IF(LEFT($G$5,1)="M",IF(VLOOKUP($G$5,'Definición técnica de imagenes'!$A$3:$G$17,6,FALSE)=0,"",VLOOKUP($G$5,'Definición técnica de imagenes'!$A$3:$G$17,6,FALSE)),IF($G$5="F1","","")),'Definición técnica de imagenes'!$F$16),"")</f>
        <v>800 x 600 px</v>
      </c>
      <c r="J16" s="104" t="s">
        <v>192</v>
      </c>
    </row>
    <row r="17" spans="1:10" s="66" customFormat="1" ht="15">
      <c r="A17" s="63" t="s">
        <v>144</v>
      </c>
      <c r="B17" s="104" t="s">
        <v>193</v>
      </c>
      <c r="C17" s="67"/>
      <c r="D17" s="64" t="s">
        <v>154</v>
      </c>
      <c r="E17" s="64" t="s">
        <v>155</v>
      </c>
      <c r="F17" s="69" t="str">
        <f t="shared" si="2"/>
        <v>CS_10_08_CO_F09n.png</v>
      </c>
      <c r="G17" s="69" t="str">
        <f>IF(F17&lt;&gt;"",IF($G$4="Recurso",IF(LEFT($G$5,1)="M",VLOOKUP($G$5,'Definición técnica de imagenes'!$A$3:$G$17,5,FALSE),IF($G$5="F1",'Definición técnica de imagenes'!$E$15,'Definición técnica de imagenes'!$F$13)),'Definición técnica de imagenes'!$E$16),"")</f>
        <v>526 x 370 px</v>
      </c>
      <c r="H17" s="69" t="str">
        <f t="shared" si="1"/>
        <v>CS_10_08_CO_F09a.png</v>
      </c>
      <c r="I17" s="69" t="str">
        <f>IF(OR(B17&lt;&gt;"",J17&lt;&gt;""),IF($G$4="Recurso",IF(LEFT($G$5,1)="M",IF(VLOOKUP($G$5,'Definición técnica de imagenes'!$A$3:$G$17,6,FALSE)=0,"",VLOOKUP($G$5,'Definición técnica de imagenes'!$A$3:$G$17,6,FALSE)),IF($G$5="F1","","")),'Definición técnica de imagenes'!$F$16),"")</f>
        <v>800 x 600 px</v>
      </c>
      <c r="J17" s="65"/>
    </row>
    <row r="18" spans="1:10" s="66" customFormat="1" ht="15">
      <c r="A18" s="63" t="s">
        <v>145</v>
      </c>
      <c r="B18" s="60" t="s">
        <v>194</v>
      </c>
      <c r="C18" s="67"/>
      <c r="D18" s="64" t="s">
        <v>154</v>
      </c>
      <c r="E18" s="64" t="s">
        <v>155</v>
      </c>
      <c r="F18" s="69" t="str">
        <f t="shared" si="2"/>
        <v>CS_10_08_CO_F10n.png</v>
      </c>
      <c r="G18" s="69" t="str">
        <f>IF(F18&lt;&gt;"",IF($G$4="Recurso",IF(LEFT($G$5,1)="M",VLOOKUP($G$5,'Definición técnica de imagenes'!$A$3:$G$17,5,FALSE),IF($G$5="F1",'Definición técnica de imagenes'!$E$15,'Definición técnica de imagenes'!$F$13)),'Definición técnica de imagenes'!$E$16),"")</f>
        <v>526 x 370 px</v>
      </c>
      <c r="H18" s="69" t="str">
        <f t="shared" si="1"/>
        <v>CS_10_08_CO_F10a.png</v>
      </c>
      <c r="I18" s="69" t="str">
        <f>IF(OR(B18&lt;&gt;"",J18&lt;&gt;""),IF($G$4="Recurso",IF(LEFT($G$5,1)="M",IF(VLOOKUP($G$5,'Definición técnica de imagenes'!$A$3:$G$17,6,FALSE)=0,"",VLOOKUP($G$5,'Definición técnica de imagenes'!$A$3:$G$17,6,FALSE)),IF($G$5="F1","","")),'Definición técnica de imagenes'!$F$16),"")</f>
        <v>800 x 600 px</v>
      </c>
      <c r="J18" s="104" t="s">
        <v>195</v>
      </c>
    </row>
    <row r="19" spans="1:10" s="66" customFormat="1" ht="15.75">
      <c r="A19" s="63" t="s">
        <v>146</v>
      </c>
      <c r="B19" s="61" t="s">
        <v>196</v>
      </c>
      <c r="C19" s="67"/>
      <c r="D19" s="64" t="s">
        <v>154</v>
      </c>
      <c r="E19" s="64" t="s">
        <v>155</v>
      </c>
      <c r="F19" s="69" t="str">
        <f t="shared" si="2"/>
        <v>CS_10_08_CO_F11n.png</v>
      </c>
      <c r="G19" s="69" t="str">
        <f>IF(F19&lt;&gt;"",IF($G$4="Recurso",IF(LEFT($G$5,1)="M",VLOOKUP($G$5,'Definición técnica de imagenes'!$A$3:$G$17,5,FALSE),IF($G$5="F1",'Definición técnica de imagenes'!$E$15,'Definición técnica de imagenes'!$F$13)),'Definición técnica de imagenes'!$E$16),"")</f>
        <v>526 x 370 px</v>
      </c>
      <c r="H19" s="69" t="str">
        <f t="shared" si="1"/>
        <v>CS_10_08_CO_F11a.png</v>
      </c>
      <c r="I19" s="69" t="str">
        <f>IF(OR(B19&lt;&gt;"",J19&lt;&gt;""),IF($G$4="Recurso",IF(LEFT($G$5,1)="M",IF(VLOOKUP($G$5,'Definición técnica de imagenes'!$A$3:$G$17,6,FALSE)=0,"",VLOOKUP($G$5,'Definición técnica de imagenes'!$A$3:$G$17,6,FALSE)),IF($G$5="F1","","")),'Definición técnica de imagenes'!$F$16),"")</f>
        <v>800 x 600 px</v>
      </c>
      <c r="J19" s="104" t="s">
        <v>197</v>
      </c>
    </row>
    <row r="20" spans="1:10" s="66" customFormat="1" ht="15">
      <c r="A20" s="63" t="s">
        <v>147</v>
      </c>
      <c r="B20" s="104" t="s">
        <v>198</v>
      </c>
      <c r="C20" s="67"/>
      <c r="D20" s="64" t="s">
        <v>154</v>
      </c>
      <c r="E20" s="64" t="s">
        <v>155</v>
      </c>
      <c r="F20" s="69" t="str">
        <f t="shared" si="2"/>
        <v>CS_10_08_CO_F12n.png</v>
      </c>
      <c r="G20" s="69" t="str">
        <f>IF(F20&lt;&gt;"",IF($G$4="Recurso",IF(LEFT($G$5,1)="M",VLOOKUP($G$5,'Definición técnica de imagenes'!$A$3:$G$17,5,FALSE),IF($G$5="F1",'Definición técnica de imagenes'!$E$15,'Definición técnica de imagenes'!$F$13)),'Definición técnica de imagenes'!$E$16),"")</f>
        <v>526 x 370 px</v>
      </c>
      <c r="H20" s="69" t="str">
        <f t="shared" si="1"/>
        <v>CS_10_08_CO_F12a.png</v>
      </c>
      <c r="I20" s="69" t="str">
        <f>IF(OR(B20&lt;&gt;"",J20&lt;&gt;""),IF($G$4="Recurso",IF(LEFT($G$5,1)="M",IF(VLOOKUP($G$5,'Definición técnica de imagenes'!$A$3:$G$17,6,FALSE)=0,"",VLOOKUP($G$5,'Definición técnica de imagenes'!$A$3:$G$17,6,FALSE)),IF($G$5="F1","","")),'Definición técnica de imagenes'!$F$16),"")</f>
        <v>800 x 600 px</v>
      </c>
      <c r="J20" s="65"/>
    </row>
    <row r="21" spans="1:10" s="66" customFormat="1" ht="15">
      <c r="A21" s="63" t="s">
        <v>89</v>
      </c>
      <c r="B21" s="104" t="s">
        <v>199</v>
      </c>
      <c r="C21" s="67"/>
      <c r="D21" s="64" t="s">
        <v>154</v>
      </c>
      <c r="E21" s="64" t="s">
        <v>155</v>
      </c>
      <c r="F21" s="69" t="str">
        <f t="shared" si="2"/>
        <v>CS_10_08_CO_F13n.png</v>
      </c>
      <c r="G21" s="69" t="str">
        <f>IF(F21&lt;&gt;"",IF($G$4="Recurso",IF(LEFT($G$5,1)="M",VLOOKUP($G$5,'Definición técnica de imagenes'!$A$3:$G$17,5,FALSE),IF($G$5="F1",'Definición técnica de imagenes'!$E$15,'Definición técnica de imagenes'!$F$13)),'Definición técnica de imagenes'!$E$16),"")</f>
        <v>526 x 370 px</v>
      </c>
      <c r="H21" s="69" t="str">
        <f t="shared" si="1"/>
        <v>CS_10_08_CO_F13a.png</v>
      </c>
      <c r="I21" s="69" t="str">
        <f>IF(OR(B21&lt;&gt;"",J21&lt;&gt;""),IF($G$4="Recurso",IF(LEFT($G$5,1)="M",IF(VLOOKUP($G$5,'Definición técnica de imagenes'!$A$3:$G$17,6,FALSE)=0,"",VLOOKUP($G$5,'Definición técnica de imagenes'!$A$3:$G$17,6,FALSE)),IF($G$5="F1","","")),'Definición técnica de imagenes'!$F$16),"")</f>
        <v>800 x 600 px</v>
      </c>
      <c r="J21" s="65"/>
    </row>
    <row r="22" spans="1:10" s="66" customFormat="1" ht="15.75">
      <c r="A22" s="63" t="s">
        <v>148</v>
      </c>
      <c r="B22" s="106" t="s">
        <v>200</v>
      </c>
      <c r="C22" s="67"/>
      <c r="D22" s="64" t="s">
        <v>154</v>
      </c>
      <c r="E22" s="64" t="s">
        <v>155</v>
      </c>
      <c r="F22" s="69" t="str">
        <f t="shared" si="2"/>
        <v>CS_10_08_CO_F14n.png</v>
      </c>
      <c r="G22" s="69" t="str">
        <f>IF(F22&lt;&gt;"",IF($G$4="Recurso",IF(LEFT($G$5,1)="M",VLOOKUP($G$5,'Definición técnica de imagenes'!$A$3:$G$17,5,FALSE),IF($G$5="F1",'Definición técnica de imagenes'!$E$15,'Definición técnica de imagenes'!$F$13)),'Definición técnica de imagenes'!$E$16),"")</f>
        <v>526 x 370 px</v>
      </c>
      <c r="H22" s="69" t="str">
        <f t="shared" si="1"/>
        <v>CS_10_08_CO_F14a.png</v>
      </c>
      <c r="I22" s="69" t="str">
        <f>IF(OR(B22&lt;&gt;"",J22&lt;&gt;""),IF($G$4="Recurso",IF(LEFT($G$5,1)="M",IF(VLOOKUP($G$5,'Definición técnica de imagenes'!$A$3:$G$17,6,FALSE)=0,"",VLOOKUP($G$5,'Definición técnica de imagenes'!$A$3:$G$17,6,FALSE)),IF($G$5="F1","","")),'Definición técnica de imagenes'!$F$16),"")</f>
        <v>800 x 600 px</v>
      </c>
      <c r="J22" s="104" t="s">
        <v>201</v>
      </c>
    </row>
    <row r="23" spans="1:10" s="66" customFormat="1" ht="15">
      <c r="A23" s="63" t="s">
        <v>149</v>
      </c>
      <c r="B23" s="105" t="s">
        <v>202</v>
      </c>
      <c r="C23" s="67"/>
      <c r="D23" s="64" t="s">
        <v>154</v>
      </c>
      <c r="E23" s="64" t="s">
        <v>155</v>
      </c>
      <c r="F23" s="69" t="str">
        <f t="shared" si="2"/>
        <v>CS_10_08_CO_F15n.png</v>
      </c>
      <c r="G23" s="69" t="str">
        <f>IF(F23&lt;&gt;"",IF($G$4="Recurso",IF(LEFT($G$5,1)="M",VLOOKUP($G$5,'Definición técnica de imagenes'!$A$3:$G$17,5,FALSE),IF($G$5="F1",'Definición técnica de imagenes'!$E$15,'Definición técnica de imagenes'!$F$13)),'Definición técnica de imagenes'!$E$16),"")</f>
        <v>526 x 370 px</v>
      </c>
      <c r="H23" s="69" t="str">
        <f t="shared" si="1"/>
        <v>CS_10_08_CO_F15a.png</v>
      </c>
      <c r="I23" s="69" t="str">
        <f>IF(OR(B23&lt;&gt;"",J23&lt;&gt;""),IF($G$4="Recurso",IF(LEFT($G$5,1)="M",IF(VLOOKUP($G$5,'Definición técnica de imagenes'!$A$3:$G$17,6,FALSE)=0,"",VLOOKUP($G$5,'Definición técnica de imagenes'!$A$3:$G$17,6,FALSE)),IF($G$5="F1","","")),'Definición técnica de imagenes'!$F$16),"")</f>
        <v>800 x 600 px</v>
      </c>
      <c r="J23" s="104" t="s">
        <v>203</v>
      </c>
    </row>
    <row r="24" spans="1:10" s="66" customFormat="1" ht="15">
      <c r="A24" s="63" t="s">
        <v>150</v>
      </c>
      <c r="B24" s="105" t="s">
        <v>204</v>
      </c>
      <c r="C24" s="67"/>
      <c r="D24" s="64" t="s">
        <v>154</v>
      </c>
      <c r="E24" s="64" t="s">
        <v>155</v>
      </c>
      <c r="F24" s="69" t="str">
        <f t="shared" si="2"/>
        <v>CS_10_08_CO_F16n.png</v>
      </c>
      <c r="G24" s="69" t="str">
        <f>IF(F24&lt;&gt;"",IF($G$4="Recurso",IF(LEFT($G$5,1)="M",VLOOKUP($G$5,'Definición técnica de imagenes'!$A$3:$G$17,5,FALSE),IF($G$5="F1",'Definición técnica de imagenes'!$E$15,'Definición técnica de imagenes'!$F$13)),'Definición técnica de imagenes'!$E$16),"")</f>
        <v>526 x 370 px</v>
      </c>
      <c r="H24" s="69" t="str">
        <f t="shared" si="1"/>
        <v>CS_10_08_CO_F16a.png</v>
      </c>
      <c r="I24" s="69" t="str">
        <f>IF(OR(B24&lt;&gt;"",J24&lt;&gt;""),IF($G$4="Recurso",IF(LEFT($G$5,1)="M",IF(VLOOKUP($G$5,'Definición técnica de imagenes'!$A$3:$G$17,6,FALSE)=0,"",VLOOKUP($G$5,'Definición técnica de imagenes'!$A$3:$G$17,6,FALSE)),IF($G$5="F1","","")),'Definición técnica de imagenes'!$F$16),"")</f>
        <v>800 x 600 px</v>
      </c>
      <c r="J24" s="104" t="s">
        <v>205</v>
      </c>
    </row>
    <row r="25" spans="1:10" s="66" customFormat="1" ht="15.75">
      <c r="A25" s="63" t="s">
        <v>151</v>
      </c>
      <c r="B25" s="106" t="s">
        <v>206</v>
      </c>
      <c r="C25" s="67"/>
      <c r="D25" s="64" t="s">
        <v>154</v>
      </c>
      <c r="E25" s="64" t="s">
        <v>155</v>
      </c>
      <c r="F25" s="69" t="str">
        <f t="shared" si="2"/>
        <v>CS_10_08_CO_F17n.png</v>
      </c>
      <c r="G25" s="69" t="str">
        <f>IF(F25&lt;&gt;"",IF($G$4="Recurso",IF(LEFT($G$5,1)="M",VLOOKUP($G$5,'Definición técnica de imagenes'!$A$3:$G$17,5,FALSE),IF($G$5="F1",'Definición técnica de imagenes'!$E$15,'Definición técnica de imagenes'!$F$13)),'Definición técnica de imagenes'!$E$16),"")</f>
        <v>526 x 370 px</v>
      </c>
      <c r="H25" s="69" t="str">
        <f t="shared" si="1"/>
        <v>CS_10_08_CO_F17a.png</v>
      </c>
      <c r="I25" s="69" t="str">
        <f>IF(OR(B25&lt;&gt;"",J25&lt;&gt;""),IF($G$4="Recurso",IF(LEFT($G$5,1)="M",IF(VLOOKUP($G$5,'Definición técnica de imagenes'!$A$3:$G$17,6,FALSE)=0,"",VLOOKUP($G$5,'Definición técnica de imagenes'!$A$3:$G$17,6,FALSE)),IF($G$5="F1","","")),'Definición técnica de imagenes'!$F$16),"")</f>
        <v>800 x 600 px</v>
      </c>
      <c r="J25" s="104" t="s">
        <v>207</v>
      </c>
    </row>
    <row r="26" spans="1:10" s="66" customFormat="1" ht="15">
      <c r="A26" s="63" t="s">
        <v>152</v>
      </c>
      <c r="B26" s="105" t="s">
        <v>208</v>
      </c>
      <c r="C26" s="67"/>
      <c r="D26" s="64" t="s">
        <v>154</v>
      </c>
      <c r="E26" s="64" t="s">
        <v>155</v>
      </c>
      <c r="F26" s="69" t="str">
        <f t="shared" si="2"/>
        <v>CS_10_08_CO_F18n.png</v>
      </c>
      <c r="G26" s="69" t="str">
        <f>IF(F26&lt;&gt;"",IF($G$4="Recurso",IF(LEFT($G$5,1)="M",VLOOKUP($G$5,'Definición técnica de imagenes'!$A$3:$G$17,5,FALSE),IF($G$5="F1",'Definición técnica de imagenes'!$E$15,'Definición técnica de imagenes'!$F$13)),'Definición técnica de imagenes'!$E$16),"")</f>
        <v>526 x 370 px</v>
      </c>
      <c r="H26" s="69" t="str">
        <f t="shared" si="1"/>
        <v>CS_10_08_CO_F18a.png</v>
      </c>
      <c r="I26" s="69" t="str">
        <f>IF(OR(B26&lt;&gt;"",J26&lt;&gt;""),IF($G$4="Recurso",IF(LEFT($G$5,1)="M",IF(VLOOKUP($G$5,'Definición técnica de imagenes'!$A$3:$G$17,6,FALSE)=0,"",VLOOKUP($G$5,'Definición técnica de imagenes'!$A$3:$G$17,6,FALSE)),IF($G$5="F1","","")),'Definición técnica de imagenes'!$F$16),"")</f>
        <v>800 x 600 px</v>
      </c>
      <c r="J26" s="104" t="s">
        <v>209</v>
      </c>
    </row>
    <row r="27" spans="1:10" s="66" customFormat="1" ht="15">
      <c r="A27" s="63" t="s">
        <v>153</v>
      </c>
      <c r="B27" s="104" t="s">
        <v>210</v>
      </c>
      <c r="C27" s="67"/>
      <c r="D27" s="64" t="s">
        <v>154</v>
      </c>
      <c r="E27" s="64" t="s">
        <v>155</v>
      </c>
      <c r="F27" s="69" t="str">
        <f t="shared" si="2"/>
        <v>CS_10_08_CO_F19n.png</v>
      </c>
      <c r="G27" s="69" t="str">
        <f>IF(F27&lt;&gt;"",IF($G$4="Recurso",IF(LEFT($G$5,1)="M",VLOOKUP($G$5,'Definición técnica de imagenes'!$A$3:$G$17,5,FALSE),IF($G$5="F1",'Definición técnica de imagenes'!$E$15,'Definición técnica de imagenes'!$F$13)),'Definición técnica de imagenes'!$E$16),"")</f>
        <v>526 x 370 px</v>
      </c>
      <c r="H27" s="69" t="str">
        <f t="shared" si="1"/>
        <v>CS_10_08_CO_F19a.png</v>
      </c>
      <c r="I27" s="69" t="str">
        <f>IF(OR(B27&lt;&gt;"",J27&lt;&gt;""),IF($G$4="Recurso",IF(LEFT($G$5,1)="M",IF(VLOOKUP($G$5,'Definición técnica de imagenes'!$A$3:$G$17,6,FALSE)=0,"",VLOOKUP($G$5,'Definición técnica de imagenes'!$A$3:$G$17,6,FALSE)),IF($G$5="F1","","")),'Definición técnica de imagenes'!$F$16),"")</f>
        <v>800 x 600 px</v>
      </c>
      <c r="J27" s="65"/>
    </row>
    <row r="28" spans="1:10" s="66" customFormat="1" ht="15.75">
      <c r="A28" s="63" t="s">
        <v>156</v>
      </c>
      <c r="B28" s="106" t="s">
        <v>211</v>
      </c>
      <c r="C28" s="67"/>
      <c r="D28" s="64" t="s">
        <v>154</v>
      </c>
      <c r="E28" s="64" t="s">
        <v>155</v>
      </c>
      <c r="F28" s="69" t="str">
        <f t="shared" si="2"/>
        <v>CS_10_08_CO_F20n.png</v>
      </c>
      <c r="G28" s="69" t="str">
        <f>IF(F28&lt;&gt;"",IF($G$4="Recurso",IF(LEFT($G$5,1)="M",VLOOKUP($G$5,'Definición técnica de imagenes'!$A$3:$G$17,5,FALSE),IF($G$5="F1",'Definición técnica de imagenes'!$E$15,'Definición técnica de imagenes'!$F$13)),'Definición técnica de imagenes'!$E$16),"")</f>
        <v>526 x 370 px</v>
      </c>
      <c r="H28" s="69" t="str">
        <f t="shared" si="1"/>
        <v>CS_10_08_CO_F20a.png</v>
      </c>
      <c r="I28" s="69" t="str">
        <f>IF(OR(B28&lt;&gt;"",J28&lt;&gt;""),IF($G$4="Recurso",IF(LEFT($G$5,1)="M",IF(VLOOKUP($G$5,'Definición técnica de imagenes'!$A$3:$G$17,6,FALSE)=0,"",VLOOKUP($G$5,'Definición técnica de imagenes'!$A$3:$G$17,6,FALSE)),IF($G$5="F1","","")),'Definición técnica de imagenes'!$F$16),"")</f>
        <v>800 x 600 px</v>
      </c>
      <c r="J28" s="104" t="s">
        <v>212</v>
      </c>
    </row>
    <row r="29" spans="1:10" s="66" customFormat="1" ht="15">
      <c r="A29" s="63" t="s">
        <v>157</v>
      </c>
      <c r="B29" s="104" t="s">
        <v>213</v>
      </c>
      <c r="C29" s="67"/>
      <c r="D29" s="64" t="s">
        <v>154</v>
      </c>
      <c r="E29" s="64" t="s">
        <v>155</v>
      </c>
      <c r="F29" s="69" t="str">
        <f t="shared" si="2"/>
        <v>CS_10_08_CO_F21n.png</v>
      </c>
      <c r="G29" s="69" t="str">
        <f>IF(F29&lt;&gt;"",IF($G$4="Recurso",IF(LEFT($G$5,1)="M",VLOOKUP($G$5,'Definición técnica de imagenes'!$A$3:$G$17,5,FALSE),IF($G$5="F1",'Definición técnica de imagenes'!$E$15,'Definición técnica de imagenes'!$F$13)),'Definición técnica de imagenes'!$E$16),"")</f>
        <v>526 x 370 px</v>
      </c>
      <c r="H29" s="69" t="str">
        <f t="shared" si="1"/>
        <v>CS_10_08_CO_F21a.png</v>
      </c>
      <c r="I29" s="69" t="str">
        <f>IF(OR(B29&lt;&gt;"",J29&lt;&gt;""),IF($G$4="Recurso",IF(LEFT($G$5,1)="M",IF(VLOOKUP($G$5,'Definición técnica de imagenes'!$A$3:$G$17,6,FALSE)=0,"",VLOOKUP($G$5,'Definición técnica de imagenes'!$A$3:$G$17,6,FALSE)),IF($G$5="F1","","")),'Definición técnica de imagenes'!$F$16),"")</f>
        <v>800 x 600 px</v>
      </c>
      <c r="J29" s="65"/>
    </row>
    <row r="30" spans="1:10" s="66" customFormat="1" ht="15">
      <c r="A30" s="63" t="s">
        <v>158</v>
      </c>
      <c r="B30" s="104" t="s">
        <v>214</v>
      </c>
      <c r="C30" s="67"/>
      <c r="D30" s="64" t="s">
        <v>154</v>
      </c>
      <c r="E30" s="64" t="s">
        <v>155</v>
      </c>
      <c r="F30" s="69" t="str">
        <f t="shared" si="2"/>
        <v>CS_10_08_CO_F22n.png</v>
      </c>
      <c r="G30" s="69" t="str">
        <f>IF(F30&lt;&gt;"",IF($G$4="Recurso",IF(LEFT($G$5,1)="M",VLOOKUP($G$5,'Definición técnica de imagenes'!$A$3:$G$17,5,FALSE),IF($G$5="F1",'Definición técnica de imagenes'!$E$15,'Definición técnica de imagenes'!$F$13)),'Definición técnica de imagenes'!$E$16),"")</f>
        <v>526 x 370 px</v>
      </c>
      <c r="H30" s="69" t="str">
        <f t="shared" si="1"/>
        <v>CS_10_08_CO_F22a.png</v>
      </c>
      <c r="I30" s="69" t="str">
        <f>IF(OR(B30&lt;&gt;"",J30&lt;&gt;""),IF($G$4="Recurso",IF(LEFT($G$5,1)="M",IF(VLOOKUP($G$5,'Definición técnica de imagenes'!$A$3:$G$17,6,FALSE)=0,"",VLOOKUP($G$5,'Definición técnica de imagenes'!$A$3:$G$17,6,FALSE)),IF($G$5="F1","","")),'Definición técnica de imagenes'!$F$16),"")</f>
        <v>800 x 600 px</v>
      </c>
      <c r="J30" s="65"/>
    </row>
    <row r="31" spans="1:10" s="66" customFormat="1" ht="15">
      <c r="A31" s="63" t="s">
        <v>159</v>
      </c>
      <c r="B31" s="105" t="s">
        <v>215</v>
      </c>
      <c r="C31" s="67"/>
      <c r="D31" s="64" t="s">
        <v>154</v>
      </c>
      <c r="E31" s="64" t="s">
        <v>155</v>
      </c>
      <c r="F31" s="69" t="str">
        <f t="shared" ref="F31:F41" si="3">IF(OR(B31&lt;&gt;"",J31&lt;&gt;""),CONCATENATE($C$7,"_",$A31,IF($G$4="Cuaderno de Estudio","_small",CONCATENATE(IF(I31="","","n"),IF(LEFT($G$5,1)="F",".jpg",".png")))),"")</f>
        <v>CS_10_08_CO_F23n.png</v>
      </c>
      <c r="G31" s="69" t="str">
        <f>IF(F31&lt;&gt;"",IF($G$4="Recurso",IF(LEFT($G$5,1)="M",VLOOKUP($G$5,'Definición técnica de imagenes'!$A$3:$G$17,5,FALSE),IF($G$5="F1",'Definición técnica de imagenes'!$E$15,'Definición técnica de imagenes'!$F$13)),'Definición técnica de imagenes'!$E$16),"")</f>
        <v>526 x 370 px</v>
      </c>
      <c r="H31" s="69" t="str">
        <f t="shared" si="1"/>
        <v>CS_10_08_CO_F23a.png</v>
      </c>
      <c r="I31" s="69" t="str">
        <f>IF(OR(B31&lt;&gt;"",J31&lt;&gt;""),IF($G$4="Recurso",IF(LEFT($G$5,1)="M",IF(VLOOKUP($G$5,'Definición técnica de imagenes'!$A$3:$G$17,6,FALSE)=0,"",VLOOKUP($G$5,'Definición técnica de imagenes'!$A$3:$G$17,6,FALSE)),IF($G$5="F1","","")),'Definición técnica de imagenes'!$F$16),"")</f>
        <v>800 x 600 px</v>
      </c>
      <c r="J31" s="104" t="s">
        <v>216</v>
      </c>
    </row>
    <row r="32" spans="1:10" s="66" customFormat="1" ht="16.5" thickBot="1">
      <c r="A32" s="63" t="s">
        <v>162</v>
      </c>
      <c r="B32" s="106" t="s">
        <v>217</v>
      </c>
      <c r="C32" s="67"/>
      <c r="D32" s="64" t="s">
        <v>154</v>
      </c>
      <c r="E32" s="64" t="s">
        <v>155</v>
      </c>
      <c r="F32" s="69" t="str">
        <f t="shared" si="3"/>
        <v>CS_10_08_CO_F24n.png</v>
      </c>
      <c r="G32" s="69" t="str">
        <f>IF(F32&lt;&gt;"",IF($G$4="Recurso",IF(LEFT($G$5,1)="M",VLOOKUP($G$5,'Definición técnica de imagenes'!$A$3:$G$17,5,FALSE),IF($G$5="F1",'Definición técnica de imagenes'!$E$15,'Definición técnica de imagenes'!$F$13)),'Definición técnica de imagenes'!$E$16),"")</f>
        <v>526 x 370 px</v>
      </c>
      <c r="H32" s="69" t="str">
        <f t="shared" si="1"/>
        <v>CS_10_08_CO_F24a.png</v>
      </c>
      <c r="I32" s="69" t="str">
        <f>IF(OR(B32&lt;&gt;"",J32&lt;&gt;""),IF($G$4="Recurso",IF(LEFT($G$5,1)="M",IF(VLOOKUP($G$5,'Definición técnica de imagenes'!$A$3:$G$17,6,FALSE)=0,"",VLOOKUP($G$5,'Definición técnica de imagenes'!$A$3:$G$17,6,FALSE)),IF($G$5="F1","","")),'Definición técnica de imagenes'!$F$16),"")</f>
        <v>800 x 600 px</v>
      </c>
      <c r="J32" s="104" t="s">
        <v>218</v>
      </c>
    </row>
    <row r="33" spans="1:11" s="66" customFormat="1" ht="16.5" thickBot="1">
      <c r="A33" s="63" t="s">
        <v>163</v>
      </c>
      <c r="B33" s="106" t="s">
        <v>219</v>
      </c>
      <c r="C33" s="67"/>
      <c r="D33" s="64" t="s">
        <v>154</v>
      </c>
      <c r="E33" s="64" t="s">
        <v>155</v>
      </c>
      <c r="F33" s="69" t="str">
        <f t="shared" si="3"/>
        <v>CS_10_08_CO_F25n.png</v>
      </c>
      <c r="G33" s="69" t="str">
        <f>IF(F33&lt;&gt;"",IF($G$4="Recurso",IF(LEFT($G$5,1)="M",VLOOKUP($G$5,'Definición técnica de imagenes'!$A$3:$G$17,5,FALSE),IF($G$5="F1",'Definición técnica de imagenes'!$E$15,'Definición técnica de imagenes'!$F$13)),'Definición técnica de imagenes'!$E$16),"")</f>
        <v>526 x 370 px</v>
      </c>
      <c r="H33" s="69" t="str">
        <f t="shared" si="1"/>
        <v>CS_10_08_CO_F25a.png</v>
      </c>
      <c r="I33" s="69" t="str">
        <f>IF(OR(B33&lt;&gt;"",J33&lt;&gt;""),IF($G$4="Recurso",IF(LEFT($G$5,1)="M",IF(VLOOKUP($G$5,'Definición técnica de imagenes'!$A$3:$G$17,6,FALSE)=0,"",VLOOKUP($G$5,'Definición técnica de imagenes'!$A$3:$G$17,6,FALSE)),IF($G$5="F1","","")),'Definición técnica de imagenes'!$F$16),"")</f>
        <v>800 x 600 px</v>
      </c>
      <c r="J33" s="71" t="s">
        <v>220</v>
      </c>
    </row>
    <row r="34" spans="1:11" s="66" customFormat="1" ht="15.75">
      <c r="A34" s="63" t="s">
        <v>164</v>
      </c>
      <c r="B34" s="106" t="s">
        <v>221</v>
      </c>
      <c r="C34" s="67"/>
      <c r="D34" s="64" t="s">
        <v>154</v>
      </c>
      <c r="E34" s="64" t="s">
        <v>155</v>
      </c>
      <c r="F34" s="69" t="str">
        <f t="shared" si="3"/>
        <v>CS_10_08_CO_F26n.png</v>
      </c>
      <c r="G34" s="69" t="str">
        <f>IF(F34&lt;&gt;"",IF($G$4="Recurso",IF(LEFT($G$5,1)="M",VLOOKUP($G$5,'Definición técnica de imagenes'!$A$3:$G$17,5,FALSE),IF($G$5="F1",'Definición técnica de imagenes'!$E$15,'Definición técnica de imagenes'!$F$13)),'Definición técnica de imagenes'!$E$16),"")</f>
        <v>526 x 370 px</v>
      </c>
      <c r="H34" s="69" t="str">
        <f t="shared" si="1"/>
        <v>CS_10_08_CO_F26a.png</v>
      </c>
      <c r="I34" s="69" t="str">
        <f>IF(OR(B34&lt;&gt;"",J34&lt;&gt;""),IF($G$4="Recurso",IF(LEFT($G$5,1)="M",IF(VLOOKUP($G$5,'Definición técnica de imagenes'!$A$3:$G$17,6,FALSE)=0,"",VLOOKUP($G$5,'Definición técnica de imagenes'!$A$3:$G$17,6,FALSE)),IF($G$5="F1","","")),'Definición técnica de imagenes'!$F$16),"")</f>
        <v>800 x 600 px</v>
      </c>
      <c r="J34" s="104" t="s">
        <v>222</v>
      </c>
    </row>
    <row r="35" spans="1:11" s="66" customFormat="1" ht="15.75">
      <c r="A35" s="63" t="s">
        <v>165</v>
      </c>
      <c r="B35" s="106" t="s">
        <v>223</v>
      </c>
      <c r="C35" s="67"/>
      <c r="D35" s="64" t="s">
        <v>154</v>
      </c>
      <c r="E35" s="64" t="s">
        <v>155</v>
      </c>
      <c r="F35" s="69" t="str">
        <f t="shared" si="3"/>
        <v>CS_10_08_CO_F27n.png</v>
      </c>
      <c r="G35" s="69" t="str">
        <f>IF(F35&lt;&gt;"",IF($G$4="Recurso",IF(LEFT($G$5,1)="M",VLOOKUP($G$5,'Definición técnica de imagenes'!$A$3:$G$17,5,FALSE),IF($G$5="F1",'Definición técnica de imagenes'!$E$15,'Definición técnica de imagenes'!$F$13)),'Definición técnica de imagenes'!$E$16),"")</f>
        <v>526 x 370 px</v>
      </c>
      <c r="H35" s="69" t="str">
        <f t="shared" si="1"/>
        <v>CS_10_08_CO_F27a.png</v>
      </c>
      <c r="I35" s="69" t="str">
        <f>IF(OR(B35&lt;&gt;"",J35&lt;&gt;""),IF($G$4="Recurso",IF(LEFT($G$5,1)="M",IF(VLOOKUP($G$5,'Definición técnica de imagenes'!$A$3:$G$17,6,FALSE)=0,"",VLOOKUP($G$5,'Definición técnica de imagenes'!$A$3:$G$17,6,FALSE)),IF($G$5="F1","","")),'Definición técnica de imagenes'!$F$16),"")</f>
        <v>800 x 600 px</v>
      </c>
      <c r="J35" s="104" t="s">
        <v>224</v>
      </c>
    </row>
    <row r="36" spans="1:11" s="66" customFormat="1">
      <c r="A36" s="63" t="s">
        <v>166</v>
      </c>
      <c r="B36" s="63" t="s">
        <v>225</v>
      </c>
      <c r="C36" s="67"/>
      <c r="D36" s="65" t="s">
        <v>154</v>
      </c>
      <c r="E36" s="65" t="s">
        <v>155</v>
      </c>
      <c r="F36" s="69" t="str">
        <f t="shared" si="3"/>
        <v>CS_10_08_CO_F28n.png</v>
      </c>
      <c r="G36" s="69" t="str">
        <f>IF(F36&lt;&gt;"",IF($G$4="Recurso",IF(LEFT($G$5,1)="M",VLOOKUP($G$5,'Definición técnica de imagenes'!$A$3:$G$17,5,FALSE),IF($G$5="F1",'Definición técnica de imagenes'!$E$15,'Definición técnica de imagenes'!$F$13)),'Definición técnica de imagenes'!$E$16),"")</f>
        <v>526 x 370 px</v>
      </c>
      <c r="H36" s="69" t="str">
        <f t="shared" si="1"/>
        <v>CS_10_08_CO_F28a.png</v>
      </c>
      <c r="I36" s="69" t="str">
        <f>IF(OR(B36&lt;&gt;"",J36&lt;&gt;""),IF($G$4="Recurso",IF(LEFT($G$5,1)="M",IF(VLOOKUP($G$5,'Definición técnica de imagenes'!$A$3:$G$17,6,FALSE)=0,"",VLOOKUP($G$5,'Definición técnica de imagenes'!$A$3:$G$17,6,FALSE)),IF($G$5="F1","","")),'Definición técnica de imagenes'!$F$16),"")</f>
        <v>800 x 600 px</v>
      </c>
      <c r="J36" s="65"/>
    </row>
    <row r="37" spans="1:11" s="66" customFormat="1">
      <c r="A37" s="63" t="s">
        <v>167</v>
      </c>
      <c r="B37" s="63" t="s">
        <v>225</v>
      </c>
      <c r="C37" s="67"/>
      <c r="D37" s="65" t="s">
        <v>154</v>
      </c>
      <c r="E37" s="65" t="s">
        <v>155</v>
      </c>
      <c r="F37" s="69" t="str">
        <f t="shared" si="3"/>
        <v>CS_10_08_CO_F29n.png</v>
      </c>
      <c r="G37" s="69" t="str">
        <f>IF(F37&lt;&gt;"",IF($G$4="Recurso",IF(LEFT($G$5,1)="M",VLOOKUP($G$5,'Definición técnica de imagenes'!$A$3:$G$17,5,FALSE),IF($G$5="F1",'Definición técnica de imagenes'!$E$15,'Definición técnica de imagenes'!$F$13)),'Definición técnica de imagenes'!$E$16),"")</f>
        <v>526 x 370 px</v>
      </c>
      <c r="H37" s="69" t="str">
        <f t="shared" si="1"/>
        <v>CS_10_08_CO_F29a.png</v>
      </c>
      <c r="I37" s="69" t="str">
        <f>IF(OR(B37&lt;&gt;"",J37&lt;&gt;""),IF($G$4="Recurso",IF(LEFT($G$5,1)="M",IF(VLOOKUP($G$5,'Definición técnica de imagenes'!$A$3:$G$17,6,FALSE)=0,"",VLOOKUP($G$5,'Definición técnica de imagenes'!$A$3:$G$17,6,FALSE)),IF($G$5="F1","","")),'Definición técnica de imagenes'!$F$16),"")</f>
        <v>800 x 600 px</v>
      </c>
      <c r="J37" s="65"/>
    </row>
    <row r="38" spans="1:11" s="66" customFormat="1">
      <c r="A38" s="63" t="s">
        <v>168</v>
      </c>
      <c r="B38" s="63" t="s">
        <v>225</v>
      </c>
      <c r="C38" s="67"/>
      <c r="D38" s="65" t="s">
        <v>154</v>
      </c>
      <c r="E38" s="65" t="s">
        <v>155</v>
      </c>
      <c r="F38" s="69" t="str">
        <f t="shared" si="3"/>
        <v>CS_10_08_CO_F30n.png</v>
      </c>
      <c r="G38" s="69" t="str">
        <f>IF(F38&lt;&gt;"",IF($G$4="Recurso",IF(LEFT($G$5,1)="M",VLOOKUP($G$5,'Definición técnica de imagenes'!$A$3:$G$17,5,FALSE),IF($G$5="F1",'Definición técnica de imagenes'!$E$15,'Definición técnica de imagenes'!$F$13)),'Definición técnica de imagenes'!$E$16),"")</f>
        <v>526 x 370 px</v>
      </c>
      <c r="H38" s="69" t="str">
        <f t="shared" si="1"/>
        <v>CS_10_08_CO_F30a.png</v>
      </c>
      <c r="I38" s="69" t="str">
        <f>IF(OR(B38&lt;&gt;"",J38&lt;&gt;""),IF($G$4="Recurso",IF(LEFT($G$5,1)="M",IF(VLOOKUP($G$5,'Definición técnica de imagenes'!$A$3:$G$17,6,FALSE)=0,"",VLOOKUP($G$5,'Definición técnica de imagenes'!$A$3:$G$17,6,FALSE)),IF($G$5="F1","","")),'Definición técnica de imagenes'!$F$16),"")</f>
        <v>800 x 600 px</v>
      </c>
      <c r="J38" s="65"/>
    </row>
    <row r="39" spans="1:11" s="66" customFormat="1" ht="15">
      <c r="A39" s="63" t="s">
        <v>169</v>
      </c>
      <c r="B39" s="104" t="s">
        <v>226</v>
      </c>
      <c r="C39" s="67"/>
      <c r="D39" s="65" t="s">
        <v>154</v>
      </c>
      <c r="E39" s="65" t="s">
        <v>155</v>
      </c>
      <c r="F39" s="69" t="str">
        <f t="shared" si="3"/>
        <v>CS_10_08_CO_F31n.png</v>
      </c>
      <c r="G39" s="69" t="str">
        <f>IF(F39&lt;&gt;"",IF($G$4="Recurso",IF(LEFT($G$5,1)="M",VLOOKUP($G$5,'Definición técnica de imagenes'!$A$3:$G$17,5,FALSE),IF($G$5="F1",'Definición técnica de imagenes'!$E$15,'Definición técnica de imagenes'!$F$13)),'Definición técnica de imagenes'!$E$16),"")</f>
        <v>526 x 370 px</v>
      </c>
      <c r="H39" s="69" t="str">
        <f t="shared" si="1"/>
        <v>CS_10_08_CO_F31a.png</v>
      </c>
      <c r="I39" s="69" t="str">
        <f>IF(OR(B39&lt;&gt;"",J39&lt;&gt;""),IF($G$4="Recurso",IF(LEFT($G$5,1)="M",IF(VLOOKUP($G$5,'Definición técnica de imagenes'!$A$3:$G$17,6,FALSE)=0,"",VLOOKUP($G$5,'Definición técnica de imagenes'!$A$3:$G$17,6,FALSE)),IF($G$5="F1","","")),'Definición técnica de imagenes'!$F$16),"")</f>
        <v>800 x 600 px</v>
      </c>
      <c r="J39" s="65"/>
    </row>
    <row r="40" spans="1:11" s="66" customFormat="1" ht="15">
      <c r="A40" s="63" t="s">
        <v>160</v>
      </c>
      <c r="B40" s="105">
        <v>171301733</v>
      </c>
      <c r="C40" s="67"/>
      <c r="D40" s="64" t="s">
        <v>154</v>
      </c>
      <c r="E40" s="64" t="s">
        <v>155</v>
      </c>
      <c r="F40" s="69" t="str">
        <f t="shared" si="3"/>
        <v>CS_10_08_CO_F32n.png</v>
      </c>
      <c r="G40" s="69" t="str">
        <f>IF(F40&lt;&gt;"",IF($G$4="Recurso",IF(LEFT($G$5,1)="M",VLOOKUP($G$5,'Definición técnica de imagenes'!$A$3:$G$17,5,FALSE),IF($G$5="F1",'Definición técnica de imagenes'!$E$15,'Definición técnica de imagenes'!$F$13)),'Definición técnica de imagenes'!$E$16),"")</f>
        <v>526 x 370 px</v>
      </c>
      <c r="H40" s="69" t="str">
        <f t="shared" si="1"/>
        <v>CS_10_08_CO_F32a.png</v>
      </c>
      <c r="I40" s="69" t="str">
        <f>IF(OR(B40&lt;&gt;"",J40&lt;&gt;""),IF($G$4="Recurso",IF(LEFT($G$5,1)="M",IF(VLOOKUP($G$5,'Definición técnica de imagenes'!$A$3:$G$17,6,FALSE)=0,"",VLOOKUP($G$5,'Definición técnica de imagenes'!$A$3:$G$17,6,FALSE)),IF($G$5="F1","","")),'Definición técnica de imagenes'!$F$16),"")</f>
        <v>800 x 600 px</v>
      </c>
      <c r="J40" s="65"/>
    </row>
    <row r="41" spans="1:11" s="66" customFormat="1" ht="15">
      <c r="A41" s="63" t="s">
        <v>161</v>
      </c>
      <c r="B41" s="105">
        <v>165960803</v>
      </c>
      <c r="C41" s="67"/>
      <c r="D41" s="64" t="s">
        <v>154</v>
      </c>
      <c r="E41" s="64" t="s">
        <v>155</v>
      </c>
      <c r="F41" s="69" t="str">
        <f t="shared" si="3"/>
        <v>CS_10_08_CO_F33n.png</v>
      </c>
      <c r="G41" s="69" t="str">
        <f>IF(F41&lt;&gt;"",IF($G$4="Recurso",IF(LEFT($G$5,1)="M",VLOOKUP($G$5,'Definición técnica de imagenes'!$A$3:$G$17,5,FALSE),IF($G$5="F1",'Definición técnica de imagenes'!$E$15,'Definición técnica de imagenes'!$F$13)),'Definición técnica de imagenes'!$E$16),"")</f>
        <v>526 x 370 px</v>
      </c>
      <c r="H41" s="69" t="str">
        <f t="shared" ref="H41:H47" si="4">IF(AND(I41&lt;&gt;"",I41&lt;&gt;0),IF(OR(B41&lt;&gt;"",J41&lt;&gt;""),CONCATENATE($C$7,"_",$A41,IF($G$4="Cuaderno de Estudio","_zoom",CONCATENATE("a",IF(LEFT($G$5,1)="F",".jpg",".png")))),""),"")</f>
        <v>CS_10_08_CO_F33a.png</v>
      </c>
      <c r="I41" s="69" t="str">
        <f>IF(OR(B41&lt;&gt;"",J41&lt;&gt;""),IF($G$4="Recurso",IF(LEFT($G$5,1)="M",IF(VLOOKUP($G$5,'Definición técnica de imagenes'!$A$3:$G$17,6,FALSE)=0,"",VLOOKUP($G$5,'Definición técnica de imagenes'!$A$3:$G$17,6,FALSE)),IF($G$5="F1","","")),'Definición técnica de imagenes'!$F$16),"")</f>
        <v>800 x 600 px</v>
      </c>
      <c r="J41" s="65"/>
    </row>
    <row r="42" spans="1:11" s="11" customFormat="1" ht="15">
      <c r="A42" s="108" t="s">
        <v>170</v>
      </c>
      <c r="B42" s="104" t="s">
        <v>227</v>
      </c>
      <c r="C42" s="68"/>
      <c r="D42" s="109" t="s">
        <v>154</v>
      </c>
      <c r="E42" s="109" t="s">
        <v>155</v>
      </c>
      <c r="F42" s="69" t="str">
        <f t="shared" ref="F42:F47" si="5">IF(OR(B42&lt;&gt;"",J42&lt;&gt;""),CONCATENATE($C$7,"_",$A42,IF($G$4="Cuaderno de Estudio","_small",CONCATENATE(IF(I42="","","n"),IF(LEFT($G$5,1)="F",".jpg",".png")))),"")</f>
        <v>CS_10_08_CO_F34n.png</v>
      </c>
      <c r="G42" s="69" t="str">
        <f>IF(F42&lt;&gt;"",IF($G$4="Recurso",IF(LEFT($G$5,1)="M",VLOOKUP($G$5,'Definición técnica de imagenes'!$A$3:$G$17,5,FALSE),IF($G$5="F1",'Definición técnica de imagenes'!$E$15,'Definición técnica de imagenes'!$F$13)),'Definición técnica de imagenes'!$E$16),"")</f>
        <v>526 x 370 px</v>
      </c>
      <c r="H42" s="69" t="str">
        <f t="shared" si="4"/>
        <v>CS_10_08_CO_F34a.png</v>
      </c>
      <c r="I42" s="69" t="str">
        <f>IF(OR(B42&lt;&gt;"",J42&lt;&gt;""),IF($G$4="Recurso",IF(LEFT($G$5,1)="M",IF(VLOOKUP($G$5,'Definición técnica de imagenes'!$A$3:$G$17,6,FALSE)=0,"",VLOOKUP($G$5,'Definición técnica de imagenes'!$A$3:$G$17,6,FALSE)),IF($G$5="F1","","")),'Definición técnica de imagenes'!$F$16),"")</f>
        <v>800 x 600 px</v>
      </c>
      <c r="J42" s="69"/>
      <c r="K42" s="70"/>
    </row>
    <row r="43" spans="1:11" s="11" customFormat="1" ht="15">
      <c r="A43" s="110" t="s">
        <v>171</v>
      </c>
      <c r="B43" s="105">
        <v>230940310</v>
      </c>
      <c r="C43" s="12"/>
      <c r="D43" s="111" t="s">
        <v>154</v>
      </c>
      <c r="E43" s="111" t="s">
        <v>155</v>
      </c>
      <c r="F43" s="13" t="str">
        <f t="shared" si="5"/>
        <v>CS_10_08_CO_F35n.png</v>
      </c>
      <c r="G43" s="13" t="str">
        <f>IF(F43&lt;&gt;"",IF($G$4="Recurso",IF(LEFT($G$5,1)="M",VLOOKUP($G$5,'Definición técnica de imagenes'!$A$3:$G$17,5,FALSE),IF($G$5="F1",'Definición técnica de imagenes'!$E$15,'Definición técnica de imagenes'!$F$13)),'Definición técnica de imagenes'!$E$16),"")</f>
        <v>526 x 370 px</v>
      </c>
      <c r="H43" s="13" t="str">
        <f t="shared" si="4"/>
        <v>CS_10_08_CO_F35a.png</v>
      </c>
      <c r="I43" s="13" t="str">
        <f>IF(OR(B43&lt;&gt;"",J43&lt;&gt;""),IF($G$4="Recurso",IF(LEFT($G$5,1)="M",IF(VLOOKUP($G$5,'Definición técnica de imagenes'!$A$3:$G$17,6,FALSE)=0,"",VLOOKUP($G$5,'Definición técnica de imagenes'!$A$3:$G$17,6,FALSE)),IF($G$5="F1","","")),'Definición técnica de imagenes'!$F$16),"")</f>
        <v>800 x 600 px</v>
      </c>
      <c r="J43" s="13"/>
      <c r="K43" s="14"/>
    </row>
    <row r="44" spans="1:11" s="11" customFormat="1">
      <c r="A44" s="110" t="s">
        <v>172</v>
      </c>
      <c r="B44" s="110" t="s">
        <v>225</v>
      </c>
      <c r="C44" s="12"/>
      <c r="D44" s="111" t="s">
        <v>154</v>
      </c>
      <c r="E44" s="111" t="s">
        <v>155</v>
      </c>
      <c r="F44" s="13" t="str">
        <f t="shared" si="5"/>
        <v>CS_10_08_CO_F36n.png</v>
      </c>
      <c r="G44" s="13" t="str">
        <f>IF(F44&lt;&gt;"",IF($G$4="Recurso",IF(LEFT($G$5,1)="M",VLOOKUP($G$5,'Definición técnica de imagenes'!$A$3:$G$17,5,FALSE),IF($G$5="F1",'Definición técnica de imagenes'!$E$15,'Definición técnica de imagenes'!$F$13)),'Definición técnica de imagenes'!$E$16),"")</f>
        <v>526 x 370 px</v>
      </c>
      <c r="H44" s="13" t="str">
        <f t="shared" si="4"/>
        <v>CS_10_08_CO_F36a.png</v>
      </c>
      <c r="I44" s="13" t="str">
        <f>IF(OR(B44&lt;&gt;"",J44&lt;&gt;""),IF($G$4="Recurso",IF(LEFT($G$5,1)="M",IF(VLOOKUP($G$5,'Definición técnica de imagenes'!$A$3:$G$17,6,FALSE)=0,"",VLOOKUP($G$5,'Definición técnica de imagenes'!$A$3:$G$17,6,FALSE)),IF($G$5="F1","","")),'Definición técnica de imagenes'!$F$16),"")</f>
        <v>800 x 600 px</v>
      </c>
      <c r="J44" s="13"/>
      <c r="K44" s="14"/>
    </row>
    <row r="45" spans="1:11" s="11" customFormat="1" ht="15">
      <c r="A45" s="110" t="s">
        <v>173</v>
      </c>
      <c r="B45" s="112" t="s">
        <v>228</v>
      </c>
      <c r="C45" s="12"/>
      <c r="D45" s="111" t="s">
        <v>154</v>
      </c>
      <c r="E45" s="111" t="s">
        <v>155</v>
      </c>
      <c r="F45" s="13" t="str">
        <f t="shared" si="5"/>
        <v>CS_10_08_CO_F37n.png</v>
      </c>
      <c r="G45" s="13" t="str">
        <f>IF(F45&lt;&gt;"",IF($G$4="Recurso",IF(LEFT($G$5,1)="M",VLOOKUP($G$5,'Definición técnica de imagenes'!$A$3:$G$17,5,FALSE),IF($G$5="F1",'Definición técnica de imagenes'!$E$15,'Definición técnica de imagenes'!$F$13)),'Definición técnica de imagenes'!$E$16),"")</f>
        <v>526 x 370 px</v>
      </c>
      <c r="H45" s="13" t="str">
        <f t="shared" si="4"/>
        <v>CS_10_08_CO_F37a.png</v>
      </c>
      <c r="I45" s="13" t="str">
        <f>IF(OR(B45&lt;&gt;"",J45&lt;&gt;""),IF($G$4="Recurso",IF(LEFT($G$5,1)="M",IF(VLOOKUP($G$5,'Definición técnica de imagenes'!$A$3:$G$17,6,FALSE)=0,"",VLOOKUP($G$5,'Definición técnica de imagenes'!$A$3:$G$17,6,FALSE)),IF($G$5="F1","","")),'Definición técnica de imagenes'!$F$16),"")</f>
        <v>800 x 600 px</v>
      </c>
      <c r="J45" s="13"/>
      <c r="K45" s="14"/>
    </row>
    <row r="46" spans="1:11" s="11" customFormat="1" ht="15">
      <c r="A46" s="110" t="s">
        <v>174</v>
      </c>
      <c r="B46" s="107" t="s">
        <v>229</v>
      </c>
      <c r="C46" s="12"/>
      <c r="D46" s="111" t="s">
        <v>154</v>
      </c>
      <c r="E46" s="111" t="s">
        <v>155</v>
      </c>
      <c r="F46" s="13" t="str">
        <f t="shared" si="5"/>
        <v>CS_10_08_CO_F38n.png</v>
      </c>
      <c r="G46" s="13" t="str">
        <f>IF(F46&lt;&gt;"",IF($G$4="Recurso",IF(LEFT($G$5,1)="M",VLOOKUP($G$5,'Definición técnica de imagenes'!$A$3:$G$17,5,FALSE),IF($G$5="F1",'Definición técnica de imagenes'!$E$15,'Definición técnica de imagenes'!$F$13)),'Definición técnica de imagenes'!$E$16),"")</f>
        <v>526 x 370 px</v>
      </c>
      <c r="H46" s="13" t="str">
        <f t="shared" si="4"/>
        <v>CS_10_08_CO_F38a.png</v>
      </c>
      <c r="I46" s="13" t="str">
        <f>IF(OR(B46&lt;&gt;"",J46&lt;&gt;""),IF($G$4="Recurso",IF(LEFT($G$5,1)="M",IF(VLOOKUP($G$5,'Definición técnica de imagenes'!$A$3:$G$17,6,FALSE)=0,"",VLOOKUP($G$5,'Definición técnica de imagenes'!$A$3:$G$17,6,FALSE)),IF($G$5="F1","","")),'Definición técnica de imagenes'!$F$16),"")</f>
        <v>800 x 600 px</v>
      </c>
      <c r="J46" s="13"/>
      <c r="K46" s="14"/>
    </row>
    <row r="47" spans="1:11" s="11" customFormat="1">
      <c r="A47" s="12"/>
      <c r="B47" s="12"/>
      <c r="C47" s="12"/>
      <c r="D47" s="13"/>
      <c r="E47" s="13"/>
      <c r="F47" s="13" t="str">
        <f t="shared" si="5"/>
        <v/>
      </c>
      <c r="G47" s="13" t="str">
        <f>IF(F47&lt;&gt;"",IF($G$4="Recurso",IF(LEFT($G$5,1)="M",VLOOKUP($G$5,'Definición técnica de imagenes'!$A$3:$G$17,5,FALSE),IF($G$5="F1",'Definición técnica de imagenes'!$E$15,'Definición técnica de imagenes'!$F$13)),'Definición técnica de imagenes'!$E$16),"")</f>
        <v/>
      </c>
      <c r="H47" s="13" t="str">
        <f t="shared" si="4"/>
        <v/>
      </c>
      <c r="I47" s="13" t="str">
        <f>IF(OR(B47&lt;&gt;"",J47&lt;&gt;""),IF($G$4="Recurso",IF(LEFT($G$5,1)="M",IF(VLOOKUP($G$5,'Definición técnica de imagenes'!$A$3:$G$17,6,FALSE)=0,"",VLOOKUP($G$5,'Definición técnica de imagenes'!$A$3:$G$17,6,FALSE)),IF($G$5="F1","","")),'Definición técnica de imagenes'!$F$16),"")</f>
        <v/>
      </c>
      <c r="J47" s="13"/>
      <c r="K4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9:E47">
      <formula1>"Vertical,Horizontal"</formula1>
    </dataValidation>
    <dataValidation type="list" allowBlank="1" showInputMessage="1" showErrorMessage="1" sqref="D9:D47">
      <formula1>"Ilustración,Fotografía"</formula1>
    </dataValidation>
  </dataValidations>
  <hyperlinks>
    <hyperlink ref="B11" r:id="rId1"/>
    <hyperlink ref="B14" r:id="rId2"/>
    <hyperlink ref="B15" r:id="rId3"/>
    <hyperlink ref="B16" r:id="rId4"/>
    <hyperlink ref="B18" r:id="rId5"/>
    <hyperlink ref="B22" r:id="rId6"/>
    <hyperlink ref="B25" r:id="rId7"/>
    <hyperlink ref="B28" r:id="rId8"/>
    <hyperlink ref="B32" r:id="rId9"/>
    <hyperlink ref="B33" r:id="rId10"/>
    <hyperlink ref="B34" r:id="rId11"/>
    <hyperlink ref="B35" r:id="rId12"/>
  </hyperlinks>
  <pageMargins left="0.75" right="0.75" top="1" bottom="1" header="0.5" footer="0.5"/>
  <pageSetup orientation="portrait" horizontalDpi="4294967292" verticalDpi="4294967292" r:id="rId1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18" customWidth="1"/>
    <col min="2" max="2" width="11" style="18"/>
    <col min="3" max="3" width="13.77734375" style="18" customWidth="1"/>
    <col min="4" max="4" width="11.33203125" style="18" customWidth="1"/>
    <col min="5" max="7" width="11" style="18"/>
    <col min="8" max="11" width="11" style="18" hidden="1" customWidth="1"/>
    <col min="12" max="16384" width="11" style="18"/>
  </cols>
  <sheetData>
    <row r="1" spans="1:11" ht="16.5" thickBot="1">
      <c r="A1" s="88" t="s">
        <v>32</v>
      </c>
      <c r="B1" s="89"/>
      <c r="C1" s="89"/>
      <c r="D1" s="89"/>
      <c r="E1" s="89"/>
      <c r="F1" s="90"/>
    </row>
    <row r="2" spans="1:11" ht="15.75">
      <c r="A2" s="26" t="s">
        <v>36</v>
      </c>
      <c r="B2" s="27"/>
      <c r="C2" s="91" t="s">
        <v>7</v>
      </c>
      <c r="D2" s="92"/>
      <c r="E2" s="93"/>
      <c r="F2" s="28"/>
    </row>
    <row r="3" spans="1:11" ht="60">
      <c r="A3" s="29" t="s">
        <v>37</v>
      </c>
      <c r="B3" s="27"/>
      <c r="C3" s="97" t="s">
        <v>8</v>
      </c>
      <c r="D3" s="98"/>
      <c r="E3" s="99"/>
      <c r="F3" s="28"/>
      <c r="H3" s="18" t="s">
        <v>12</v>
      </c>
      <c r="I3" s="18" t="s">
        <v>13</v>
      </c>
      <c r="J3" s="18" t="s">
        <v>14</v>
      </c>
      <c r="K3" s="18" t="s">
        <v>46</v>
      </c>
    </row>
    <row r="4" spans="1:11" ht="30">
      <c r="A4" s="26" t="s">
        <v>38</v>
      </c>
      <c r="B4" s="27"/>
      <c r="C4" s="22" t="s">
        <v>9</v>
      </c>
      <c r="D4" s="21" t="s">
        <v>10</v>
      </c>
      <c r="E4" s="25" t="s">
        <v>11</v>
      </c>
      <c r="F4" s="28"/>
      <c r="H4" s="18" t="s">
        <v>15</v>
      </c>
      <c r="I4" s="18" t="s">
        <v>19</v>
      </c>
      <c r="J4" s="18">
        <v>1</v>
      </c>
      <c r="K4" s="18">
        <v>1</v>
      </c>
    </row>
    <row r="5" spans="1:11" ht="75.75" thickBot="1">
      <c r="A5" s="29" t="s">
        <v>39</v>
      </c>
      <c r="B5" s="27"/>
      <c r="C5" s="24" t="s">
        <v>29</v>
      </c>
      <c r="D5" s="100" t="str">
        <f>CONCATENATE(H21,"_",I21,"_",J21,"_CO")</f>
        <v>LE_07_04_CO</v>
      </c>
      <c r="E5" s="101"/>
      <c r="F5" s="28"/>
      <c r="H5" s="18" t="s">
        <v>16</v>
      </c>
      <c r="I5" s="18" t="s">
        <v>20</v>
      </c>
      <c r="J5" s="18">
        <v>2</v>
      </c>
      <c r="K5" s="18">
        <v>2</v>
      </c>
    </row>
    <row r="6" spans="1:11" ht="30.75" thickBot="1">
      <c r="A6" s="26" t="s">
        <v>4</v>
      </c>
      <c r="B6" s="27"/>
      <c r="C6" s="27"/>
      <c r="D6" s="27"/>
      <c r="E6" s="27"/>
      <c r="F6" s="28"/>
      <c r="H6" s="18" t="s">
        <v>17</v>
      </c>
      <c r="I6" s="18" t="s">
        <v>21</v>
      </c>
      <c r="J6" s="18">
        <v>3</v>
      </c>
      <c r="K6" s="18">
        <v>3</v>
      </c>
    </row>
    <row r="7" spans="1:11" ht="48" thickBot="1">
      <c r="A7" s="29" t="s">
        <v>5</v>
      </c>
      <c r="B7" s="27"/>
      <c r="C7" s="57" t="s">
        <v>117</v>
      </c>
      <c r="D7" s="86" t="str">
        <f>CONCATENATE("SolicitudGrafica_",D5,".xls")</f>
        <v>SolicitudGrafica_LE_07_04_CO.xls</v>
      </c>
      <c r="E7" s="86"/>
      <c r="F7" s="87"/>
      <c r="H7" s="18" t="s">
        <v>18</v>
      </c>
      <c r="I7" s="18" t="s">
        <v>22</v>
      </c>
      <c r="J7" s="18">
        <v>4</v>
      </c>
      <c r="K7" s="18">
        <v>4</v>
      </c>
    </row>
    <row r="8" spans="1:11" ht="45">
      <c r="A8" s="29" t="s">
        <v>47</v>
      </c>
      <c r="B8" s="27"/>
      <c r="C8" s="27"/>
      <c r="D8" s="27"/>
      <c r="E8" s="27"/>
      <c r="F8" s="28"/>
      <c r="I8" s="18" t="s">
        <v>23</v>
      </c>
      <c r="J8" s="18">
        <v>5</v>
      </c>
      <c r="K8" s="18">
        <v>5</v>
      </c>
    </row>
    <row r="9" spans="1:11" ht="45">
      <c r="A9" s="29" t="s">
        <v>6</v>
      </c>
      <c r="B9" s="27"/>
      <c r="C9" s="27"/>
      <c r="D9" s="27"/>
      <c r="E9" s="27"/>
      <c r="F9" s="28"/>
      <c r="I9" s="18" t="s">
        <v>24</v>
      </c>
      <c r="J9" s="18">
        <v>6</v>
      </c>
      <c r="K9" s="18">
        <v>6</v>
      </c>
    </row>
    <row r="10" spans="1:11" ht="30.75" thickBot="1">
      <c r="A10" s="30" t="s">
        <v>30</v>
      </c>
      <c r="B10" s="31"/>
      <c r="C10" s="31"/>
      <c r="D10" s="31"/>
      <c r="E10" s="31"/>
      <c r="F10" s="32"/>
      <c r="I10" s="18" t="s">
        <v>25</v>
      </c>
      <c r="J10" s="18">
        <v>7</v>
      </c>
      <c r="K10" s="18">
        <v>7</v>
      </c>
    </row>
    <row r="11" spans="1:11">
      <c r="I11" s="18" t="s">
        <v>26</v>
      </c>
      <c r="J11" s="18">
        <v>8</v>
      </c>
      <c r="K11" s="18">
        <v>8</v>
      </c>
    </row>
    <row r="12" spans="1:11" ht="15.75" thickBot="1">
      <c r="I12" s="18" t="s">
        <v>31</v>
      </c>
      <c r="J12" s="18">
        <v>9</v>
      </c>
      <c r="K12" s="18">
        <v>9</v>
      </c>
    </row>
    <row r="13" spans="1:11" ht="15.75">
      <c r="A13" s="88" t="s">
        <v>35</v>
      </c>
      <c r="B13" s="89"/>
      <c r="C13" s="89"/>
      <c r="D13" s="89"/>
      <c r="E13" s="89"/>
      <c r="F13" s="90"/>
      <c r="I13" s="18" t="s">
        <v>27</v>
      </c>
      <c r="J13" s="18">
        <v>10</v>
      </c>
      <c r="K13" s="18">
        <v>10</v>
      </c>
    </row>
    <row r="14" spans="1:11" ht="15.75" thickBot="1">
      <c r="A14" s="29"/>
      <c r="B14" s="27"/>
      <c r="C14" s="27"/>
      <c r="D14" s="27"/>
      <c r="E14" s="27"/>
      <c r="F14" s="28"/>
      <c r="I14" s="18" t="s">
        <v>28</v>
      </c>
      <c r="J14" s="18">
        <v>11</v>
      </c>
      <c r="K14" s="18">
        <v>11</v>
      </c>
    </row>
    <row r="15" spans="1:11" ht="15.75">
      <c r="A15" s="26" t="s">
        <v>40</v>
      </c>
      <c r="B15" s="27"/>
      <c r="C15" s="91" t="s">
        <v>43</v>
      </c>
      <c r="D15" s="92"/>
      <c r="E15" s="92"/>
      <c r="F15" s="93"/>
      <c r="J15" s="18">
        <v>12</v>
      </c>
      <c r="K15" s="18">
        <v>12</v>
      </c>
    </row>
    <row r="16" spans="1:11" ht="67.150000000000006" customHeight="1">
      <c r="A16" s="29" t="s">
        <v>41</v>
      </c>
      <c r="B16" s="27"/>
      <c r="C16" s="22" t="s">
        <v>9</v>
      </c>
      <c r="D16" s="21" t="s">
        <v>10</v>
      </c>
      <c r="E16" s="21" t="s">
        <v>11</v>
      </c>
      <c r="F16" s="23" t="s">
        <v>44</v>
      </c>
      <c r="J16" s="18">
        <v>13</v>
      </c>
      <c r="K16" s="18">
        <v>13</v>
      </c>
    </row>
    <row r="17" spans="1:11" ht="32.1" customHeight="1" thickBot="1">
      <c r="A17" s="26" t="s">
        <v>38</v>
      </c>
      <c r="B17" s="27"/>
      <c r="C17" s="24" t="s">
        <v>29</v>
      </c>
      <c r="D17" s="94" t="str">
        <f>CONCATENATE(H21,"_",I21,"_",J21,"_",K45)</f>
        <v>LE_07_04_REC10</v>
      </c>
      <c r="E17" s="95"/>
      <c r="F17" s="96"/>
      <c r="J17" s="18">
        <v>14</v>
      </c>
      <c r="K17" s="18">
        <v>14</v>
      </c>
    </row>
    <row r="18" spans="1:11" ht="75.75" thickBot="1">
      <c r="A18" s="29" t="s">
        <v>42</v>
      </c>
      <c r="B18" s="27"/>
      <c r="C18" s="57" t="s">
        <v>118</v>
      </c>
      <c r="D18" s="86" t="str">
        <f>CONCATENATE("SolicitudGrafica_",D17,".xls")</f>
        <v>SolicitudGrafica_LE_07_04_REC10.xls</v>
      </c>
      <c r="E18" s="86"/>
      <c r="F18" s="87"/>
      <c r="J18" s="18">
        <v>15</v>
      </c>
      <c r="K18" s="18">
        <v>15</v>
      </c>
    </row>
    <row r="19" spans="1:11" ht="15.75">
      <c r="A19" s="26" t="s">
        <v>4</v>
      </c>
      <c r="B19" s="27"/>
      <c r="C19" s="27"/>
      <c r="D19" s="27"/>
      <c r="E19" s="27"/>
      <c r="F19" s="28"/>
      <c r="H19" s="18">
        <v>3</v>
      </c>
      <c r="J19" s="18">
        <v>16</v>
      </c>
      <c r="K19" s="18">
        <v>16</v>
      </c>
    </row>
    <row r="20" spans="1:11" ht="60.75" thickBot="1">
      <c r="A20" s="30" t="s">
        <v>45</v>
      </c>
      <c r="B20" s="31"/>
      <c r="C20" s="31"/>
      <c r="D20" s="31"/>
      <c r="E20" s="31"/>
      <c r="F20" s="32"/>
      <c r="H20" s="18">
        <v>4</v>
      </c>
      <c r="I20" s="18">
        <v>5</v>
      </c>
      <c r="J20" s="18">
        <v>4</v>
      </c>
      <c r="K20" s="18">
        <v>17</v>
      </c>
    </row>
    <row r="21" spans="1:11">
      <c r="H21" s="18" t="str">
        <f>IF(INDEX(H4:H7,H20)=H4,"MA",IF(INDEX(H4:H7,H20)=H5,"CN",IF(INDEX(H4:H7,H20)=H6,"CS",IF(INDEX(H4:H7,H20)=H7,"LE"))))</f>
        <v>LE</v>
      </c>
      <c r="I21" s="18" t="str">
        <f>CONCATENATE(IF((I20+2)&lt;10,"0",""),I20+2)</f>
        <v>07</v>
      </c>
      <c r="J21" s="18" t="str">
        <f>CONCATENATE(IF(J20&lt;10,"0",""),J20)</f>
        <v>04</v>
      </c>
      <c r="K21" s="18">
        <v>18</v>
      </c>
    </row>
    <row r="22" spans="1:11">
      <c r="K22" s="18">
        <v>19</v>
      </c>
    </row>
    <row r="23" spans="1:11">
      <c r="K23" s="18">
        <v>20</v>
      </c>
    </row>
    <row r="24" spans="1:11">
      <c r="K24" s="18">
        <v>21</v>
      </c>
    </row>
    <row r="25" spans="1:11">
      <c r="K25" s="18">
        <v>22</v>
      </c>
    </row>
    <row r="26" spans="1:11">
      <c r="K26" s="18">
        <v>23</v>
      </c>
    </row>
    <row r="27" spans="1:11">
      <c r="K27" s="18">
        <v>24</v>
      </c>
    </row>
    <row r="28" spans="1:11">
      <c r="K28" s="18">
        <v>25</v>
      </c>
    </row>
    <row r="29" spans="1:11">
      <c r="K29" s="18">
        <v>26</v>
      </c>
    </row>
    <row r="30" spans="1:11">
      <c r="K30" s="18">
        <v>27</v>
      </c>
    </row>
    <row r="31" spans="1:11">
      <c r="K31" s="18">
        <v>28</v>
      </c>
    </row>
    <row r="32" spans="1:11">
      <c r="K32" s="18">
        <v>29</v>
      </c>
    </row>
    <row r="33" spans="11:11">
      <c r="K33" s="18">
        <v>30</v>
      </c>
    </row>
    <row r="34" spans="11:11">
      <c r="K34" s="18">
        <v>31</v>
      </c>
    </row>
    <row r="35" spans="11:11">
      <c r="K35" s="18">
        <v>32</v>
      </c>
    </row>
    <row r="36" spans="11:11">
      <c r="K36" s="18">
        <v>33</v>
      </c>
    </row>
    <row r="37" spans="11:11">
      <c r="K37" s="18">
        <v>34</v>
      </c>
    </row>
    <row r="38" spans="11:11">
      <c r="K38" s="18">
        <v>35</v>
      </c>
    </row>
    <row r="39" spans="11:11">
      <c r="K39" s="18">
        <v>36</v>
      </c>
    </row>
    <row r="40" spans="11:11">
      <c r="K40" s="18">
        <v>37</v>
      </c>
    </row>
    <row r="41" spans="11:11">
      <c r="K41" s="18">
        <v>38</v>
      </c>
    </row>
    <row r="42" spans="11:11">
      <c r="K42" s="18">
        <v>39</v>
      </c>
    </row>
    <row r="43" spans="11:11">
      <c r="K43" s="18">
        <v>40</v>
      </c>
    </row>
    <row r="44" spans="11:11">
      <c r="K44" s="18">
        <v>1</v>
      </c>
    </row>
    <row r="45" spans="11:11">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8" activePane="bottomLeft" state="frozen"/>
      <selection pane="bottomLeft" activeCell="A26" sqref="A26"/>
    </sheetView>
  </sheetViews>
  <sheetFormatPr baseColWidth="10" defaultColWidth="10.77734375" defaultRowHeight="15"/>
  <cols>
    <col min="1" max="1" width="21" style="18" customWidth="1"/>
    <col min="2" max="2" width="22.21875" style="18" customWidth="1"/>
    <col min="3" max="3" width="17.33203125" style="18" customWidth="1"/>
    <col min="4" max="4" width="10.77734375" style="18"/>
    <col min="5" max="5" width="11.6640625" style="18" customWidth="1"/>
    <col min="6" max="6" width="12.6640625" style="18" customWidth="1"/>
    <col min="7" max="7" width="11" style="18" customWidth="1"/>
    <col min="8" max="8" width="24.44140625" style="18" customWidth="1"/>
    <col min="9" max="9" width="22.21875" style="18" customWidth="1"/>
    <col min="10" max="10" width="20.6640625" style="18" customWidth="1"/>
    <col min="11" max="11" width="44.44140625" style="18" customWidth="1"/>
    <col min="12" max="16384" width="10.77734375" style="18"/>
  </cols>
  <sheetData>
    <row r="1" spans="1:11">
      <c r="A1" s="102" t="s">
        <v>50</v>
      </c>
      <c r="B1" s="102" t="s">
        <v>54</v>
      </c>
      <c r="C1" s="102" t="s">
        <v>55</v>
      </c>
      <c r="D1" s="102" t="s">
        <v>2</v>
      </c>
      <c r="E1" s="102" t="s">
        <v>56</v>
      </c>
      <c r="F1" s="102" t="s">
        <v>57</v>
      </c>
      <c r="G1" s="102" t="s">
        <v>58</v>
      </c>
      <c r="H1" s="103" t="s">
        <v>59</v>
      </c>
      <c r="I1" s="103"/>
      <c r="J1" s="103"/>
    </row>
    <row r="2" spans="1:11">
      <c r="A2" s="102"/>
      <c r="B2" s="102"/>
      <c r="C2" s="102"/>
      <c r="D2" s="102"/>
      <c r="E2" s="102"/>
      <c r="F2" s="102"/>
      <c r="G2" s="102"/>
      <c r="H2" s="37" t="s">
        <v>56</v>
      </c>
      <c r="I2" s="37" t="s">
        <v>57</v>
      </c>
      <c r="J2" s="37" t="s">
        <v>58</v>
      </c>
    </row>
    <row r="3" spans="1:11" s="39" customFormat="1">
      <c r="A3" s="38" t="s">
        <v>60</v>
      </c>
      <c r="B3" s="38" t="s">
        <v>61</v>
      </c>
      <c r="C3" s="38" t="s">
        <v>62</v>
      </c>
      <c r="D3" s="38" t="s">
        <v>63</v>
      </c>
      <c r="E3" s="38" t="s">
        <v>64</v>
      </c>
      <c r="F3" s="38"/>
      <c r="G3" s="38"/>
      <c r="H3" s="38" t="s">
        <v>120</v>
      </c>
      <c r="I3" s="38"/>
      <c r="J3" s="38"/>
    </row>
    <row r="4" spans="1:11" s="39" customFormat="1">
      <c r="A4" s="40" t="s">
        <v>51</v>
      </c>
      <c r="B4" s="40" t="s">
        <v>65</v>
      </c>
      <c r="C4" s="40" t="s">
        <v>62</v>
      </c>
      <c r="D4" s="40" t="s">
        <v>63</v>
      </c>
      <c r="E4" s="40" t="s">
        <v>66</v>
      </c>
      <c r="F4" s="40" t="s">
        <v>67</v>
      </c>
      <c r="G4" s="40"/>
      <c r="H4" s="40" t="s">
        <v>121</v>
      </c>
      <c r="I4" s="40" t="s">
        <v>123</v>
      </c>
      <c r="J4" s="40"/>
    </row>
    <row r="5" spans="1:11" s="39" customFormat="1">
      <c r="A5" s="41" t="s">
        <v>68</v>
      </c>
      <c r="B5" s="40" t="s">
        <v>69</v>
      </c>
      <c r="C5" s="40" t="s">
        <v>62</v>
      </c>
      <c r="D5" s="40" t="s">
        <v>63</v>
      </c>
      <c r="E5" s="40" t="s">
        <v>66</v>
      </c>
      <c r="F5" s="40" t="s">
        <v>67</v>
      </c>
      <c r="G5" s="42"/>
      <c r="H5" s="40" t="s">
        <v>121</v>
      </c>
      <c r="I5" s="40" t="s">
        <v>123</v>
      </c>
      <c r="J5" s="42"/>
    </row>
    <row r="6" spans="1:11" s="39" customFormat="1">
      <c r="A6" s="40" t="s">
        <v>52</v>
      </c>
      <c r="B6" s="40" t="s">
        <v>70</v>
      </c>
      <c r="C6" s="40" t="s">
        <v>62</v>
      </c>
      <c r="D6" s="40" t="s">
        <v>63</v>
      </c>
      <c r="E6" s="40" t="s">
        <v>66</v>
      </c>
      <c r="F6" s="40" t="s">
        <v>67</v>
      </c>
      <c r="G6" s="40" t="s">
        <v>64</v>
      </c>
      <c r="H6" s="40" t="s">
        <v>121</v>
      </c>
      <c r="I6" s="40" t="s">
        <v>123</v>
      </c>
      <c r="J6" s="40" t="s">
        <v>124</v>
      </c>
    </row>
    <row r="7" spans="1:11" s="39" customFormat="1">
      <c r="A7" s="40" t="s">
        <v>71</v>
      </c>
      <c r="B7" s="40" t="s">
        <v>72</v>
      </c>
      <c r="C7" s="40" t="s">
        <v>62</v>
      </c>
      <c r="D7" s="40" t="s">
        <v>63</v>
      </c>
      <c r="E7" s="40" t="s">
        <v>66</v>
      </c>
      <c r="F7" s="40" t="s">
        <v>67</v>
      </c>
      <c r="G7" s="40"/>
      <c r="H7" s="40" t="s">
        <v>121</v>
      </c>
      <c r="I7" s="40" t="s">
        <v>123</v>
      </c>
      <c r="J7" s="40"/>
    </row>
    <row r="8" spans="1:11" s="39" customFormat="1">
      <c r="A8" s="40" t="s">
        <v>73</v>
      </c>
      <c r="B8" s="40" t="s">
        <v>74</v>
      </c>
      <c r="C8" s="40" t="s">
        <v>62</v>
      </c>
      <c r="D8" s="40" t="s">
        <v>63</v>
      </c>
      <c r="E8" s="40" t="s">
        <v>66</v>
      </c>
      <c r="F8" s="40" t="s">
        <v>67</v>
      </c>
      <c r="G8" s="40"/>
      <c r="H8" s="40" t="s">
        <v>121</v>
      </c>
      <c r="I8" s="40" t="s">
        <v>123</v>
      </c>
      <c r="J8" s="40"/>
    </row>
    <row r="9" spans="1:11" s="39" customFormat="1">
      <c r="A9" s="40" t="s">
        <v>75</v>
      </c>
      <c r="B9" s="40" t="s">
        <v>76</v>
      </c>
      <c r="C9" s="40" t="s">
        <v>62</v>
      </c>
      <c r="D9" s="40" t="s">
        <v>63</v>
      </c>
      <c r="E9" s="40" t="s">
        <v>66</v>
      </c>
      <c r="F9" s="40" t="s">
        <v>67</v>
      </c>
      <c r="G9" s="40"/>
      <c r="H9" s="40" t="s">
        <v>121</v>
      </c>
      <c r="I9" s="40" t="s">
        <v>123</v>
      </c>
      <c r="J9" s="40"/>
    </row>
    <row r="10" spans="1:11" s="39" customFormat="1">
      <c r="A10" s="40" t="s">
        <v>77</v>
      </c>
      <c r="B10" s="40" t="s">
        <v>78</v>
      </c>
      <c r="C10" s="40" t="s">
        <v>62</v>
      </c>
      <c r="D10" s="40" t="s">
        <v>63</v>
      </c>
      <c r="E10" s="40" t="s">
        <v>79</v>
      </c>
      <c r="F10" s="40"/>
      <c r="G10" s="40"/>
      <c r="H10" s="40" t="s">
        <v>120</v>
      </c>
      <c r="I10" s="40" t="s">
        <v>123</v>
      </c>
      <c r="J10" s="40"/>
    </row>
    <row r="11" spans="1:11" s="39" customFormat="1" ht="25.5">
      <c r="A11" s="40" t="s">
        <v>80</v>
      </c>
      <c r="B11" s="40" t="s">
        <v>81</v>
      </c>
      <c r="C11" s="40" t="s">
        <v>62</v>
      </c>
      <c r="D11" s="40" t="s">
        <v>63</v>
      </c>
      <c r="E11" s="40" t="s">
        <v>66</v>
      </c>
      <c r="F11" s="40" t="s">
        <v>67</v>
      </c>
      <c r="G11" s="40"/>
      <c r="H11" s="40" t="s">
        <v>121</v>
      </c>
      <c r="I11" s="40" t="s">
        <v>123</v>
      </c>
      <c r="J11" s="40"/>
    </row>
    <row r="12" spans="1:11" s="39" customFormat="1">
      <c r="A12" s="40" t="s">
        <v>82</v>
      </c>
      <c r="B12" s="40" t="s">
        <v>83</v>
      </c>
      <c r="C12" s="40" t="s">
        <v>62</v>
      </c>
      <c r="D12" s="40" t="s">
        <v>63</v>
      </c>
      <c r="E12" s="40" t="s">
        <v>66</v>
      </c>
      <c r="F12" s="40" t="s">
        <v>67</v>
      </c>
      <c r="G12" s="40"/>
      <c r="H12" s="40" t="s">
        <v>121</v>
      </c>
      <c r="I12" s="40" t="s">
        <v>123</v>
      </c>
      <c r="J12" s="40"/>
    </row>
    <row r="13" spans="1:11" ht="61.5">
      <c r="A13" s="43" t="s">
        <v>84</v>
      </c>
      <c r="B13" s="43" t="s">
        <v>85</v>
      </c>
      <c r="C13" s="40" t="s">
        <v>62</v>
      </c>
      <c r="D13" s="44" t="s">
        <v>86</v>
      </c>
      <c r="E13" s="44"/>
      <c r="F13" s="45" t="s">
        <v>115</v>
      </c>
      <c r="G13" s="43"/>
      <c r="H13" s="40"/>
      <c r="I13" s="40" t="s">
        <v>120</v>
      </c>
      <c r="J13" s="43"/>
      <c r="K13" s="18" t="s">
        <v>87</v>
      </c>
    </row>
    <row r="14" spans="1:11">
      <c r="A14" s="43" t="s">
        <v>88</v>
      </c>
      <c r="B14" s="43" t="s">
        <v>89</v>
      </c>
      <c r="C14" s="40" t="s">
        <v>62</v>
      </c>
      <c r="D14" s="44" t="s">
        <v>63</v>
      </c>
      <c r="E14" s="44"/>
      <c r="F14" s="45" t="s">
        <v>116</v>
      </c>
      <c r="G14" s="43"/>
      <c r="H14" s="40"/>
      <c r="I14" s="40" t="s">
        <v>120</v>
      </c>
      <c r="J14" s="43"/>
    </row>
    <row r="15" spans="1:11" ht="25.5">
      <c r="A15" s="43" t="s">
        <v>90</v>
      </c>
      <c r="B15" s="43" t="s">
        <v>91</v>
      </c>
      <c r="C15" s="40" t="s">
        <v>92</v>
      </c>
      <c r="D15" s="43" t="s">
        <v>86</v>
      </c>
      <c r="E15" s="43" t="s">
        <v>114</v>
      </c>
      <c r="F15" s="43"/>
      <c r="G15" s="43"/>
      <c r="H15" s="40" t="s">
        <v>120</v>
      </c>
      <c r="I15" s="43"/>
      <c r="J15" s="43"/>
      <c r="K15" s="18" t="s">
        <v>93</v>
      </c>
    </row>
    <row r="16" spans="1:11" ht="75">
      <c r="A16" s="45" t="s">
        <v>94</v>
      </c>
      <c r="B16" s="45"/>
      <c r="C16" s="41" t="s">
        <v>92</v>
      </c>
      <c r="D16" s="45" t="s">
        <v>95</v>
      </c>
      <c r="E16" s="44" t="s">
        <v>112</v>
      </c>
      <c r="F16" s="44" t="s">
        <v>113</v>
      </c>
      <c r="G16" s="44"/>
      <c r="H16" s="45" t="s">
        <v>122</v>
      </c>
      <c r="I16" s="45" t="s">
        <v>125</v>
      </c>
      <c r="J16" s="44"/>
      <c r="K16" s="46" t="s">
        <v>96</v>
      </c>
    </row>
    <row r="17" spans="1:11" ht="25.5">
      <c r="A17" s="40" t="s">
        <v>97</v>
      </c>
      <c r="B17" s="40"/>
      <c r="C17" s="40" t="s">
        <v>62</v>
      </c>
      <c r="D17" s="40" t="s">
        <v>63</v>
      </c>
      <c r="E17" s="40" t="s">
        <v>98</v>
      </c>
      <c r="F17" s="40" t="s">
        <v>99</v>
      </c>
      <c r="G17" s="40"/>
      <c r="H17" s="47" t="s">
        <v>100</v>
      </c>
      <c r="I17" s="47" t="s">
        <v>101</v>
      </c>
      <c r="J17" s="40"/>
      <c r="K17" s="48" t="s">
        <v>102</v>
      </c>
    </row>
    <row r="20" spans="1:11" ht="15.75">
      <c r="A20" s="49" t="s">
        <v>103</v>
      </c>
    </row>
    <row r="21" spans="1:11">
      <c r="A21" s="50" t="s">
        <v>104</v>
      </c>
      <c r="B21" s="51" t="s">
        <v>126</v>
      </c>
      <c r="C21" s="52" t="s">
        <v>16</v>
      </c>
      <c r="D21" s="51"/>
      <c r="E21" s="51"/>
    </row>
    <row r="22" spans="1:11">
      <c r="A22" s="53" t="s">
        <v>105</v>
      </c>
      <c r="B22" s="58" t="s">
        <v>127</v>
      </c>
      <c r="C22" s="55" t="s">
        <v>128</v>
      </c>
      <c r="D22" s="54"/>
      <c r="E22" s="54"/>
    </row>
    <row r="23" spans="1:11">
      <c r="A23" s="53" t="s">
        <v>106</v>
      </c>
      <c r="B23" s="58" t="s">
        <v>129</v>
      </c>
      <c r="C23" s="55" t="s">
        <v>130</v>
      </c>
      <c r="D23" s="54"/>
      <c r="E23" s="54"/>
    </row>
    <row r="24" spans="1:11" ht="30">
      <c r="A24" s="53" t="s">
        <v>107</v>
      </c>
      <c r="B24" s="54" t="s">
        <v>131</v>
      </c>
      <c r="C24" s="55" t="s">
        <v>134</v>
      </c>
      <c r="D24" s="54"/>
      <c r="E24" s="54"/>
    </row>
    <row r="25" spans="1:11">
      <c r="A25" s="53" t="s">
        <v>108</v>
      </c>
      <c r="B25" s="54" t="s">
        <v>132</v>
      </c>
      <c r="C25" s="55" t="s">
        <v>133</v>
      </c>
      <c r="D25" s="54"/>
      <c r="E25" s="54"/>
    </row>
    <row r="26" spans="1:11" ht="60">
      <c r="A26" s="53" t="s">
        <v>109</v>
      </c>
      <c r="B26" s="54" t="s">
        <v>110</v>
      </c>
      <c r="C26" s="55" t="s">
        <v>111</v>
      </c>
      <c r="D26" s="54"/>
      <c r="E26" s="5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2015-07-05T17:05:46Z</dcterms:modified>
</cp:coreProperties>
</file>