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Nathalia\Documents\GitHub\CienciasSociales\fuentes\contenidos\grado08\guion12\"/>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808"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<sst xmlns="http://schemas.openxmlformats.org/spreadsheetml/2006/main" count="399" uniqueCount="212">
  <si>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</si>
  <si>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</si>
  <si>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</si>
  <si>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</si>
  <si>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</si>
  <si>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</si>
  <si>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</si>
  <si>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</si>
  <si>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</si>
  <si>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</si>
  <si>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</si>
  <si>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</si>
  <si>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</si>
  <si>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</si>
  <si>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</si>
  <si>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</si>
  <si>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</si>
  <si>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</si>
  <si>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</si>
  <si>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</si>
  <si>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</si>
  <si>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</si>
  <si>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</si>
  <si>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</si>
  <si>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</si>
  <si>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</si>
  <si>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</si>
  <si>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</si>
  <si>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</si>
  <si>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</si>
  <si>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</si>
  <si>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</si>
  <si>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</si>
  <si>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</si>
  <si>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</si>
  <si>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</si>
  <si>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</si>
  <si>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</si>
  <si>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</si>
  <si>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</si>
  <si>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</si>
  <si>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</si>
  <si>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</si>
  <si>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</si>
  <si>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</si>
  <si>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</si>
  <si>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</si>
  <si>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</si>
  <si>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</si>
  <si>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</si>
  <si>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</si>
  <si>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</si>
  <si>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</si>
  <si>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</si>
  <si>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</si>
  <si>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</si>
  <si>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</si>
  <si>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</si>
  <si>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</si>
  <si>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</si>
  <si>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</si>
  <si>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</si>
  <si>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</si>
  <si>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</si>
  <si>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</si>
  <si>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</si>
  <si>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</si>
  <si>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</si>
  <si>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</si>
  <si>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</si>
  <si>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</si>
  <si>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</si>
  <si>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</si>
  <si>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</si>
  <si>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</si>
  <si>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</si>
  <si>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</si>
  <si>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</si>
  <si>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</si>
  <si>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</si>
  <si>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</si>
  <si>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</si>
  <si>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</si>
  <si>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</si>
  <si>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</si>
  <si>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</si>
  <si>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</si>
  <si>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</si>
  <si>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</si>
  <si>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</si>
  <si>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</si>
  <si>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</si>
  <si>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</si>
  <si>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</si>
  <si>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</si>
  <si>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</si>
  <si>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</si>
  <si>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</si>
  <si>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</si>
  <si>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</si>
  <si>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</si>
  <si>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</si>
  <si>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</si>
  <si>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</si>
  <si>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</si>
  <si>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</si>
  <si>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</si>
  <si>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</si>
  <si>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</si>
  <si>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</si>
  <si>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</si>
  <si>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</si>
  <si>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</si>
  <si>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</si>
  <si>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</si>
  <si>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</si>
  <si>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</si>
  <si>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</si>
  <si>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</si>
  <si>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</si>
  <si>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</si>
  <si>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</si>
  <si>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</si>
  <si>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</si>
  <si>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</si>
  <si>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</si>
  <si>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</si>
  <si>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</si>
  <si>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</si>
  <si>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</si>
  <si>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</si>
  <si>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</si>
  <si>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</si>
  <si>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</si>
  <si>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</si>
  <si>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</si>
  <si>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</si>
  <si>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</si>
  <si>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</si>
  <si>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</si>
  <si>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</si>
  <si>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</si>
  <si>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</si>
  <si>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</si>
  <si>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</si>
  <si>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</si>
  <si>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</si>
  <si>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</si>
  <si>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</si>
  <si>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</si>
  <si>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</si>
  <si>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</si>
  <si>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</si>
  <si>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</si>
  <si>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</si>
  <si>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</si>
  <si>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</si>
  <si>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</si>
  <si>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</si>
  <si>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</si>
  <si>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</si>
  <si>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</si>
  <si>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</si>
  <si>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</si>
  <si>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</si>
  <si>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</si>
  <si>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</si>
  <si>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</si>
  <si>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</si>
  <si>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</si>
  <si>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</si>
  <si>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</si>
  <si>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</si>
  <si>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</si>
  <si>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</si>
  <si>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</si>
  <si>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</si>
  <si>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</si>
  <si>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</si>
  <si>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</si>
  <si>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</si>
  <si>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</si>
  <si>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</si>
  <si>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</si>
  <si>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</si>
  <si>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</si>
  <si>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</si>
  <si>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democracia</t>
  </si>
  <si>
    <t>Nathalia Castañeda</t>
  </si>
  <si>
    <t>CS_08_12_REC140</t>
  </si>
  <si>
    <t>Shutterstock 274064276</t>
  </si>
  <si>
    <t>Fotografía</t>
  </si>
  <si>
    <t>Voto en urna bandera de Colombia</t>
  </si>
  <si>
    <t>Imagen de inicio opción 1.</t>
  </si>
  <si>
    <t>Shutterstock 316172744</t>
  </si>
  <si>
    <t>Voto yes or no</t>
  </si>
  <si>
    <t>Imagen de inicio opción 3.</t>
  </si>
  <si>
    <t>http://hispanicasaber.planetasaber.com/encyclopedia/default.asp?idpack=9&amp;idpil=A11SAN016&amp;ruta=Buscador</t>
  </si>
  <si>
    <t>Juan manuel Santos</t>
  </si>
  <si>
    <t>Imagen de inicio para opción 2.</t>
  </si>
  <si>
    <t>Decisión</t>
  </si>
  <si>
    <t>Imagen de inicio para opción 4.</t>
  </si>
  <si>
    <t>Shutterstock 216948556</t>
  </si>
  <si>
    <t>http://hispanicasaber.planetasaber.com/encyclopedia/default.asp?idpack=9&amp;idpil=001POO01&amp;ruta=Buscador</t>
  </si>
  <si>
    <t>Asamblea de Madrid</t>
  </si>
  <si>
    <t>Imagen de inicio para opción 5.</t>
  </si>
  <si>
    <t xml:space="preserve">Shutterstock  330165086 </t>
  </si>
  <si>
    <t>Firma</t>
  </si>
  <si>
    <t>Imagen de inicio para opción 6.</t>
  </si>
  <si>
    <t>Shutterstock 377668588</t>
  </si>
  <si>
    <t>Control Z</t>
  </si>
  <si>
    <t>Imagen de inicio para opción 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</si>
</sst>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G1" zoomScale="120" zoomScaleNormal="120" zoomScalePageLayoutView="140" workbookViewId="0">
      <pane ySplit="9" topLeftCell="A13" activePane="bottomLeft" state="frozen"/>
      <selection pane="bottomLeft" activeCell="K16" sqref="K16"/>
    </sheetView>
  </sheetViews>
  <sheetFormatPr baseColWidth="10" defaultColWidth="10.8984375" defaultRowHeight="13.2" x14ac:dyDescent="0.25"/>
  <cols>
    <col min="1" max="1" width="7" style="2" customWidth="1"/>
    <col min="2" max="2" width="21"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F7</v>
      </c>
    </row>
    <row r="2" spans="1:16" ht="15.6" x14ac:dyDescent="0.3">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6" x14ac:dyDescent="0.3">
      <c r="A3" s="1"/>
      <c r="B3" s="4" t="s">
        <v>8</v>
      </c>
      <c r="C3" s="87">
        <v>8</v>
      </c>
      <c r="D3" s="88"/>
      <c r="F3" s="80">
        <v>42458</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6"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9" t="s">
        <v>188</v>
      </c>
      <c r="D5" s="90"/>
      <c r="E5" s="5"/>
      <c r="F5" s="37" t="str">
        <f>IF(G4="Recurso","Motor del recurso","")</f>
        <v>Motor del recurso</v>
      </c>
      <c r="G5" s="6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t="s">
        <v>190</v>
      </c>
      <c r="C10" s="20" t="str">
        <f t="shared" ref="C10:C41" si="0">IF(OR(B10&lt;&gt;"",J10&lt;&gt;""),IF($G$4="Recurso",CONCATENATE($G$4," ",$G$5),$G$4),"")</f>
        <v>Recurso F7</v>
      </c>
      <c r="D10" s="63" t="s">
        <v>191</v>
      </c>
      <c r="E10" s="63" t="s">
        <v>150</v>
      </c>
      <c r="F10" s="13" t="str">
        <f t="shared" ref="F10" ca="1" si="1">IF(OR(B10&lt;&gt;"",J10&lt;&gt;""),CONCATENATE($C$7,"_",$A10,IF($G$4="Cuaderno de Estudio","_small",CONCATENATE(IF(I10="","","n"),IF(LEFT($G$5,1)="F",".jpg",".png")))),"")</f>
        <v>CS_08_12_REC140_IMG01.jpg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t="s">
        <v>193</v>
      </c>
      <c r="O10" s="2" t="str">
        <f>'Definición técnica de imagenes'!A12</f>
        <v>M12D</v>
      </c>
    </row>
    <row r="11" spans="1:16" s="11" customFormat="1" ht="13.95" customHeight="1" x14ac:dyDescent="0.25">
      <c r="A11" s="12" t="str">
        <f t="shared" ref="A11:A18" si="3">IF(OR(B11&lt;&gt;"",J11&lt;&gt;""),CONCATENATE(LEFT(A10,3),IF(MID(A10,4,2)+1&lt;10,CONCATENATE("0",MID(A10,4,2)+1))),"")</f>
        <v>IMG02</v>
      </c>
      <c r="B11" s="62" t="s">
        <v>194</v>
      </c>
      <c r="C11" s="20" t="str">
        <f t="shared" si="0"/>
        <v>Recurso F7</v>
      </c>
      <c r="D11" s="63" t="s">
        <v>191</v>
      </c>
      <c r="E11" s="63" t="s">
        <v>150</v>
      </c>
      <c r="F11" s="13" t="str">
        <f t="shared" ref="F11:F74" ca="1" si="4">IF(OR(B11&lt;&gt;"",J11&lt;&gt;""),CONCATENATE($C$7,"_",$A11,IF($G$4="Cuaderno de Estudio","_small",CONCATENATE(IF(I11="","","n"),IF(LEFT($G$5,1)="F",".jpg",".png")))),"")</f>
        <v>CS_08_12_REC140_IMG02.jpg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195</v>
      </c>
      <c r="K11" s="65" t="s">
        <v>196</v>
      </c>
      <c r="O11" s="2" t="str">
        <f>'Definición técnica de imagenes'!A13</f>
        <v>M101</v>
      </c>
    </row>
    <row r="12" spans="1:16" s="11" customFormat="1" ht="66" x14ac:dyDescent="0.25">
      <c r="A12" s="12" t="str">
        <f t="shared" si="3"/>
        <v>IMG03</v>
      </c>
      <c r="B12" s="62" t="s">
        <v>197</v>
      </c>
      <c r="C12" s="20" t="str">
        <f t="shared" si="0"/>
        <v>Recurso F7</v>
      </c>
      <c r="D12" s="63" t="s">
        <v>191</v>
      </c>
      <c r="E12" s="63" t="s">
        <v>150</v>
      </c>
      <c r="F12" s="13" t="str">
        <f t="shared" ca="1" si="4"/>
        <v>CS_08_12_REC140_IMG03.jpg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198</v>
      </c>
      <c r="K12" s="64" t="s">
        <v>199</v>
      </c>
      <c r="O12" s="2" t="str">
        <f>'Definición técnica de imagenes'!A18</f>
        <v>Diaporama F1</v>
      </c>
    </row>
    <row r="13" spans="1:16" s="11" customFormat="1" x14ac:dyDescent="0.25">
      <c r="A13" s="12" t="str">
        <f t="shared" si="3"/>
        <v>IMG04</v>
      </c>
      <c r="B13" s="62" t="s">
        <v>202</v>
      </c>
      <c r="C13" s="20" t="str">
        <f t="shared" si="0"/>
        <v>Recurso F7</v>
      </c>
      <c r="D13" s="63" t="s">
        <v>191</v>
      </c>
      <c r="E13" s="63" t="s">
        <v>150</v>
      </c>
      <c r="F13" s="13" t="str">
        <f t="shared" ca="1" si="4"/>
        <v>CS_08_12_REC140_IMG04.jpg</v>
      </c>
      <c r="G13" s="13" t="str">
        <f ca="1">IF($F13&lt;&gt;"",IF($G$4="Recurso",VLOOKUP($E13,OFFSET('Definición técnica de imagenes'!$A$1,MATCH($G$5,'Definición técnica de imagenes'!$A$1:$A$104,0)-1,1,COUNTIF('Definición técnica de imagenes'!$A$3:$A$102,$G$5),5),5,FALSE),'Definición técnica de imagenes'!$F$16),"")</f>
        <v>350 x 230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200</v>
      </c>
      <c r="K13" s="64" t="s">
        <v>201</v>
      </c>
      <c r="O13" s="2" t="str">
        <f>'Definición técnica de imagenes'!A19</f>
        <v>F4</v>
      </c>
    </row>
    <row r="14" spans="1:16" s="11" customFormat="1" ht="66" x14ac:dyDescent="0.25">
      <c r="A14" s="12" t="str">
        <f t="shared" si="3"/>
        <v>IMG05</v>
      </c>
      <c r="B14" s="62" t="s">
        <v>203</v>
      </c>
      <c r="C14" s="20" t="str">
        <f t="shared" si="0"/>
        <v>Recurso F7</v>
      </c>
      <c r="D14" s="63" t="s">
        <v>191</v>
      </c>
      <c r="E14" s="63" t="s">
        <v>150</v>
      </c>
      <c r="F14" s="13" t="str">
        <f t="shared" ca="1" si="4"/>
        <v>CS_08_12_REC140_IMG05.jpg</v>
      </c>
      <c r="G14" s="13" t="str">
        <f ca="1">IF($F14&lt;&gt;"",IF($G$4="Recurso",VLOOKUP($E14,OFFSET('Definición técnica de imagenes'!$A$1,MATCH($G$5,'Definición técnica de imagenes'!$A$1:$A$104,0)-1,1,COUNTIF('Definición técnica de imagenes'!$A$3:$A$102,$G$5),5),5,FALSE),'Definición técnica de imagenes'!$F$16),"")</f>
        <v>350 x 230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204</v>
      </c>
      <c r="K14" s="64" t="s">
        <v>205</v>
      </c>
      <c r="O14" s="2" t="str">
        <f>'Definición técnica de imagenes'!A22</f>
        <v>F6</v>
      </c>
    </row>
    <row r="15" spans="1:16" s="11" customFormat="1" x14ac:dyDescent="0.25">
      <c r="A15" s="12" t="str">
        <f t="shared" si="3"/>
        <v>IMG06</v>
      </c>
      <c r="B15" s="62" t="s">
        <v>206</v>
      </c>
      <c r="C15" s="20" t="str">
        <f t="shared" si="0"/>
        <v>Recurso F7</v>
      </c>
      <c r="D15" s="63" t="s">
        <v>191</v>
      </c>
      <c r="E15" s="63" t="s">
        <v>150</v>
      </c>
      <c r="F15" s="13" t="str">
        <f t="shared" ca="1" si="4"/>
        <v>CS_08_12_REC140_IMG06.jpg</v>
      </c>
      <c r="G15" s="13" t="str">
        <f ca="1">IF($F15&lt;&gt;"",IF($G$4="Recurso",VLOOKUP($E15,OFFSET('Definición técnica de imagenes'!$A$1,MATCH($G$5,'Definición técnica de imagenes'!$A$1:$A$104,0)-1,1,COUNTIF('Definición técnica de imagenes'!$A$3:$A$102,$G$5),5),5,FALSE),'Definición técnica de imagenes'!$F$16),"")</f>
        <v>350 x 230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207</v>
      </c>
      <c r="K15" s="66" t="s">
        <v>208</v>
      </c>
      <c r="O15" s="2" t="str">
        <f>'Definición técnica de imagenes'!A24</f>
        <v>F6B</v>
      </c>
    </row>
    <row r="16" spans="1:16" s="11" customFormat="1" ht="13.8" x14ac:dyDescent="0.3">
      <c r="A16" s="12" t="str">
        <f t="shared" si="3"/>
        <v>IMG07</v>
      </c>
      <c r="B16" s="62" t="s">
        <v>209</v>
      </c>
      <c r="C16" s="20" t="str">
        <f t="shared" si="0"/>
        <v>Recurso F7</v>
      </c>
      <c r="D16" s="63" t="s">
        <v>191</v>
      </c>
      <c r="E16" s="63" t="s">
        <v>150</v>
      </c>
      <c r="F16" s="13" t="str">
        <f t="shared" ca="1" si="4"/>
        <v>CS_08_12_REC140_IMG07.jpg</v>
      </c>
      <c r="G16" s="13" t="str">
        <f ca="1">IF($F16&lt;&gt;"",IF($G$4="Recurso",VLOOKUP($E16,OFFSET('Definición técnica de imagenes'!$A$1,MATCH($G$5,'Definición técnica de imagenes'!$A$1:$A$104,0)-1,1,COUNTIF('Definición técnica de imagenes'!$A$3:$A$102,$G$5),5),5,FALSE),'Definición técnica de imagenes'!$F$16),"")</f>
        <v>350 x 230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210</v>
      </c>
      <c r="K16" s="68" t="s">
        <v>211</v>
      </c>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3.8"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3" t="s">
        <v>38</v>
      </c>
      <c r="B1" s="94"/>
      <c r="C1" s="94"/>
      <c r="D1" s="94"/>
      <c r="E1" s="94"/>
      <c r="F1" s="95"/>
    </row>
    <row r="2" spans="1:11" x14ac:dyDescent="0.3">
      <c r="A2" s="30" t="s">
        <v>42</v>
      </c>
      <c r="B2" s="31"/>
      <c r="C2" s="96" t="s">
        <v>13</v>
      </c>
      <c r="D2" s="97"/>
      <c r="E2" s="98"/>
      <c r="F2" s="32"/>
    </row>
    <row r="3" spans="1:11" ht="62.4" x14ac:dyDescent="0.3">
      <c r="A3" s="33" t="s">
        <v>43</v>
      </c>
      <c r="B3" s="31"/>
      <c r="C3" s="102" t="s">
        <v>14</v>
      </c>
      <c r="D3" s="103"/>
      <c r="E3" s="104"/>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5" t="str">
        <f>CONCATENATE(H21,"_",I21,"_",J21,"_CO")</f>
        <v>LE_07_04_CO</v>
      </c>
      <c r="E5" s="106"/>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1" t="str">
        <f>CONCATENATE("SolicitudGrafica_",D5,".xls")</f>
        <v>SolicitudGrafica_LE_07_04_CO.xls</v>
      </c>
      <c r="E7" s="91"/>
      <c r="F7" s="92"/>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3" t="s">
        <v>41</v>
      </c>
      <c r="B13" s="94"/>
      <c r="C13" s="94"/>
      <c r="D13" s="94"/>
      <c r="E13" s="94"/>
      <c r="F13" s="95"/>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6" t="s">
        <v>49</v>
      </c>
      <c r="D15" s="97"/>
      <c r="E15" s="97"/>
      <c r="F15" s="98"/>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9" t="str">
        <f>CONCATENATE(H21,"_",I21,"_",J21,"_",K45)</f>
        <v>LE_07_04_REC10</v>
      </c>
      <c r="E17" s="100"/>
      <c r="F17" s="101"/>
      <c r="J17" s="22">
        <v>14</v>
      </c>
      <c r="K17" s="22">
        <v>14</v>
      </c>
    </row>
    <row r="18" spans="1:11" ht="78.599999999999994" thickBot="1" x14ac:dyDescent="0.35">
      <c r="A18" s="33" t="s">
        <v>48</v>
      </c>
      <c r="B18" s="31"/>
      <c r="C18" s="59" t="s">
        <v>120</v>
      </c>
      <c r="D18" s="91" t="str">
        <f>CONCATENATE("SolicitudGrafica_",D17,".xls")</f>
        <v>SolicitudGrafica_LE_07_04_REC10.xls</v>
      </c>
      <c r="E18" s="91"/>
      <c r="F18" s="92"/>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8" t="s">
        <v>56</v>
      </c>
      <c r="B1" s="108" t="s">
        <v>149</v>
      </c>
      <c r="C1" s="108" t="s">
        <v>63</v>
      </c>
      <c r="D1" s="108" t="s">
        <v>64</v>
      </c>
      <c r="E1" s="108" t="s">
        <v>5</v>
      </c>
      <c r="F1" s="108" t="s">
        <v>65</v>
      </c>
      <c r="G1" s="108" t="s">
        <v>66</v>
      </c>
      <c r="H1" s="107" t="s">
        <v>68</v>
      </c>
      <c r="I1" s="107"/>
    </row>
    <row r="2" spans="1:10" x14ac:dyDescent="0.3">
      <c r="A2" s="108"/>
      <c r="B2" s="108"/>
      <c r="C2" s="108"/>
      <c r="D2" s="108"/>
      <c r="E2" s="108"/>
      <c r="F2" s="108"/>
      <c r="G2" s="108"/>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7" customFormat="1" ht="14.7" customHeight="1" x14ac:dyDescent="0.3">
      <c r="A15" s="75" t="s">
        <v>96</v>
      </c>
      <c r="B15" s="75"/>
      <c r="C15" s="75" t="s">
        <v>97</v>
      </c>
      <c r="D15" s="76" t="s">
        <v>98</v>
      </c>
      <c r="E15" s="75" t="s">
        <v>93</v>
      </c>
      <c r="F15" s="75" t="s">
        <v>117</v>
      </c>
      <c r="G15" s="75"/>
      <c r="H15" s="76" t="s">
        <v>122</v>
      </c>
      <c r="I15" s="75"/>
      <c r="J15" s="77"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2016-03-31T04:10:50Z</dcterms:modified>
</cp:coreProperties>
</file>