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A10" i="1"/>
  <c r="A11" i="1"/>
  <c r="F11" i="1"/>
  <c r="G11" i="1"/>
  <c r="A12" i="1"/>
  <c r="F12" i="1"/>
  <c r="G12" i="1"/>
  <c r="A13" i="1"/>
  <c r="F13" i="1"/>
  <c r="G13" i="1"/>
  <c r="A14" i="1"/>
  <c r="F14" i="1"/>
  <c r="G14" i="1"/>
  <c r="A15"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<sst xmlns="http://schemas.openxmlformats.org/spreadsheetml/2006/main" count="251" uniqueCount="164">
  <si>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</si>
  <si>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</si>
  <si>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</si>
  <si>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</si>
  <si>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</si>
  <si>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</si>
  <si>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</si>
  <si>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</si>
  <si>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</si>
  <si>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</si>
  <si>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</si>
  <si>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</si>
  <si>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</si>
  <si>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</si>
  <si>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</si>
  <si>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</si>
  <si>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</si>
  <si>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</si>
  <si>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</si>
  <si>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</si>
  <si>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</si>
  <si>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</si>
  <si>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</si>
  <si>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</si>
  <si>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</si>
  <si>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</si>
  <si>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</si>
  <si>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</si>
  <si>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</si>
  <si>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</si>
  <si>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</si>
  <si>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</si>
  <si>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</si>
  <si>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</si>
  <si>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</si>
  <si>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</si>
  <si>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</si>
  <si>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</si>
  <si>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</si>
  <si>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</si>
  <si>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</si>
  <si>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</si>
  <si>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</si>
  <si>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</si>
  <si>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</si>
  <si>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</si>
  <si>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</si>
  <si>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</si>
  <si>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</si>
  <si>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</si>
  <si>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</si>
  <si>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</si>
  <si>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</si>
  <si>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</si>
  <si>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</si>
  <si>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</si>
  <si>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</si>
  <si>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</si>
  <si>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</si>
  <si>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</si>
  <si>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</si>
  <si>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</si>
  <si>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</si>
  <si>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</si>
  <si>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</si>
  <si>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</si>
  <si>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</si>
  <si>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</si>
  <si>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</si>
  <si>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</si>
  <si>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</si>
  <si>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</si>
  <si>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</si>
  <si>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</si>
  <si>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</si>
  <si>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</si>
  <si>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</si>
  <si>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</si>
  <si>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</si>
  <si>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</si>
  <si>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</si>
  <si>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</si>
  <si>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</si>
  <si>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</si>
  <si>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</si>
  <si>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</si>
  <si>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</si>
  <si>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</si>
  <si>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</si>
  <si>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</si>
  <si>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</si>
  <si>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</si>
  <si>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</si>
  <si>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</si>
  <si>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</si>
  <si>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</si>
  <si>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</si>
  <si>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</si>
  <si>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</si>
  <si>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</si>
  <si>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</si>
  <si>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</si>
  <si>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</si>
  <si>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</si>
  <si>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</si>
  <si>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</si>
  <si>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</si>
  <si>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</si>
  <si>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</si>
  <si>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</si>
  <si>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</si>
  <si>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</si>
  <si>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</si>
  <si>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</si>
  <si>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</si>
  <si>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</si>
  <si>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</si>
  <si>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</si>
  <si>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</si>
  <si>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</si>
  <si>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</si>
  <si>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</si>
  <si>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</si>
  <si>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</si>
  <si>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</si>
  <si>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</si>
  <si>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</si>
  <si>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</si>
  <si>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</si>
  <si>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</si>
  <si>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</si>
  <si>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</si>
  <si>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</si>
  <si>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</si>
  <si>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</si>
  <si>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</si>
  <si>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</si>
  <si>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</si>
  <si>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</si>
  <si>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</si>
  <si>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</si>
  <si>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</si>
  <si>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</si>
  <si>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</si>
  <si>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</si>
  <si>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Colombia, un Estado Social de Derecho</t>
  </si>
  <si>
    <t>Flor Angela Buitrago</t>
  </si>
  <si>
    <t>Fotografía</t>
  </si>
  <si>
    <t>Vertical</t>
  </si>
  <si>
    <t>Horizontal</t>
  </si>
  <si>
    <t>F1</t>
  </si>
  <si>
    <t>CS_11_09_REC50</t>
  </si>
  <si>
    <t>Recurso aprovechado, cambiar sólo algunas diapositivas</t>
  </si>
  <si>
    <t>http://aulaplaneta.planetasaber.com/encyclopedia/default.asp?idpack=9&amp;idpil=0004A401&amp;ruta=Buscador</t>
  </si>
  <si>
    <t>mujeres en mercado</t>
  </si>
  <si>
    <t>mapa de Suramérica con banderas</t>
  </si>
  <si>
    <t>la casa rosada, Argentina</t>
  </si>
  <si>
    <t>montaña y tapetes peruanos</t>
  </si>
  <si>
    <t>festejo en Bolivia, cholitas</t>
  </si>
  <si>
    <t>festejo en Colombia, Cartagena</t>
  </si>
  <si>
    <t>fiesta de muertos en México</t>
  </si>
  <si>
    <t>fiesta Carnaval de Río</t>
  </si>
  <si>
    <t>pirámide de Teotihuacán</t>
  </si>
  <si>
    <t>se puede cambiar por una que haya en Aula Planeta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</si>
</sst>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u/>
      <sz val="10"/>
      <color theme="10"/>
      <name val="Century Gothic"/>
      <family val="2"/>
    </font>
    <font>
      <sz val="10"/>
      <color rgb="FF333333"/>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10" fillId="0" borderId="3" xfId="0" applyFont="1" applyBorder="1" applyAlignment="1">
      <alignment horizontal="left" vertical="center" wrapText="1"/>
    </xf>
    <xf numFmtId="0" fontId="14" fillId="0" borderId="0" xfId="0" applyFont="1" applyAlignment="1">
      <alignment vertical="center"/>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64" fontId="9" fillId="0" borderId="0" xfId="0" applyNumberFormat="1" applyFont="1" applyBorder="1" applyAlignment="1">
      <alignment horizontal="left"/>
    </xf>
    <xf numFmtId="0" fontId="22" fillId="0" borderId="5" xfId="0" applyFont="1" applyBorder="1" applyAlignment="1">
      <alignment wrapText="1"/>
    </xf>
    <xf numFmtId="0" fontId="22" fillId="0" borderId="5" xfId="0" applyFont="1" applyBorder="1" applyAlignment="1">
      <alignment vertical="center" wrapText="1"/>
    </xf>
    <xf numFmtId="0" fontId="14" fillId="0" borderId="5" xfId="0" applyFont="1" applyBorder="1" applyAlignment="1">
      <alignment horizontal="left" wrapText="1"/>
    </xf>
    <xf numFmtId="0" fontId="14" fillId="0" borderId="5" xfId="0" applyFont="1" applyBorder="1" applyAlignment="1">
      <alignment horizontal="left"/>
    </xf>
    <xf numFmtId="0" fontId="22" fillId="0" borderId="5" xfId="0" applyFont="1" applyBorder="1" applyAlignment="1">
      <alignment horizontal="left" vertical="center"/>
    </xf>
    <xf numFmtId="0" fontId="24" fillId="0" borderId="5" xfId="0" applyFont="1" applyBorder="1" applyAlignment="1">
      <alignment horizontal="left"/>
    </xf>
    <xf numFmtId="0" fontId="23" fillId="0" borderId="5" xfId="51"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9&amp;idpil=0004A40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129</v>
      </c>
      <c r="C2" s="90" t="s">
        <v>23</v>
      </c>
      <c r="D2" s="91"/>
      <c r="F2" s="83" t="s">
        <v>0</v>
      </c>
      <c r="G2" s="84"/>
      <c r="H2" s="54"/>
      <c r="I2" s="54"/>
      <c r="J2" s="15"/>
    </row>
    <row r="3" spans="1:16" ht="15.75" x14ac:dyDescent="0.25">
      <c r="A3" s="1"/>
      <c r="B3" s="4" t="s">
        <v>8</v>
      </c>
      <c r="C3" s="92">
        <v>11</v>
      </c>
      <c r="D3" s="93"/>
      <c r="F3" s="85">
        <v>42121</v>
      </c>
      <c r="G3" s="86"/>
      <c r="H3" s="54"/>
      <c r="I3" s="54"/>
      <c r="J3" s="15"/>
    </row>
    <row r="4" spans="1:16" ht="16.5" x14ac:dyDescent="0.3">
      <c r="A4" s="1"/>
      <c r="B4" s="4" t="s">
        <v>54</v>
      </c>
      <c r="C4" s="92" t="s">
        <v>145</v>
      </c>
      <c r="D4" s="93"/>
      <c r="E4" s="5"/>
      <c r="F4" s="53" t="s">
        <v>55</v>
      </c>
      <c r="G4" s="52" t="s">
        <v>56</v>
      </c>
      <c r="H4" s="54"/>
      <c r="I4" s="54"/>
      <c r="J4" s="15"/>
      <c r="K4" s="15"/>
    </row>
    <row r="5" spans="1:16" ht="16.5" thickBot="1" x14ac:dyDescent="0.3">
      <c r="A5" s="1"/>
      <c r="B5" s="6" t="s">
        <v>1</v>
      </c>
      <c r="C5" s="94" t="s">
        <v>146</v>
      </c>
      <c r="D5" s="95"/>
      <c r="E5" s="5"/>
      <c r="F5" s="51" t="str">
        <f>IF(G4="Recurso","Motor del recurso","")</f>
        <v>Motor del recurso</v>
      </c>
      <c r="G5" s="51" t="s">
        <v>150</v>
      </c>
      <c r="H5" s="114" t="s">
        <v>152</v>
      </c>
      <c r="I5" s="75"/>
      <c r="J5" s="15"/>
      <c r="K5" s="15"/>
    </row>
    <row r="6" spans="1:16" ht="16.5" thickBot="1" x14ac:dyDescent="0.3">
      <c r="A6" s="1"/>
      <c r="B6" s="1"/>
      <c r="C6" s="1"/>
      <c r="D6" s="1"/>
      <c r="E6" s="7"/>
      <c r="F6" s="1"/>
      <c r="G6" s="1"/>
      <c r="H6" s="54"/>
      <c r="I6" s="54"/>
      <c r="J6" s="15"/>
      <c r="K6" s="15"/>
    </row>
    <row r="7" spans="1:16" ht="15" customHeight="1" x14ac:dyDescent="0.25">
      <c r="A7" s="1"/>
      <c r="B7" s="38" t="s">
        <v>40</v>
      </c>
      <c r="C7" s="80" t="s">
        <v>151</v>
      </c>
      <c r="D7" s="37" t="s">
        <v>39</v>
      </c>
      <c r="F7" s="1"/>
      <c r="G7" s="1"/>
      <c r="H7" s="1"/>
      <c r="I7" s="1"/>
      <c r="J7" s="15"/>
      <c r="K7" s="15"/>
    </row>
    <row r="8" spans="1:16" s="8" customFormat="1" ht="16.5" thickBot="1" x14ac:dyDescent="0.3">
      <c r="A8" s="9"/>
      <c r="B8" s="9"/>
      <c r="C8" s="9"/>
      <c r="D8" s="10"/>
      <c r="E8" s="10"/>
      <c r="F8" s="87" t="s">
        <v>62</v>
      </c>
      <c r="G8" s="88"/>
      <c r="H8" s="88"/>
      <c r="I8" s="89"/>
      <c r="J8" s="17"/>
      <c r="K8" s="11"/>
      <c r="L8" s="2"/>
      <c r="M8" s="2"/>
      <c r="N8" s="2"/>
      <c r="O8" s="2"/>
      <c r="P8" s="2"/>
    </row>
    <row r="9" spans="1:16" ht="26.25" thickBot="1" x14ac:dyDescent="0.3">
      <c r="A9" s="34" t="s">
        <v>2</v>
      </c>
      <c r="B9" s="82" t="s">
        <v>9</v>
      </c>
      <c r="C9" s="23" t="s">
        <v>3</v>
      </c>
      <c r="D9" s="23" t="s">
        <v>4</v>
      </c>
      <c r="E9" s="23" t="s">
        <v>5</v>
      </c>
      <c r="F9" s="74" t="s">
        <v>61</v>
      </c>
      <c r="G9" s="74" t="s">
        <v>59</v>
      </c>
      <c r="H9" s="74" t="s">
        <v>60</v>
      </c>
      <c r="I9" s="74" t="s">
        <v>121</v>
      </c>
      <c r="J9" s="24" t="s">
        <v>6</v>
      </c>
      <c r="K9" s="25" t="s">
        <v>7</v>
      </c>
    </row>
    <row r="10" spans="1:16" s="11" customFormat="1" x14ac:dyDescent="0.25">
      <c r="A10" s="12" t="str">
        <f>IF(OR(B10&lt;&gt;"",J10&lt;&gt;""),"IMG01","")</f>
        <v>IMG01</v>
      </c>
      <c r="B10" s="118">
        <v>43978663</v>
      </c>
      <c r="C10" s="26" t="str">
        <f>IF(OR(B10&lt;&gt;"",J10&lt;&gt;""),IF($G$4="Recurso",CONCATENATE($G$4," ",$G$5),$G$4),"")</f>
        <v>Recurso F1</v>
      </c>
      <c r="D10" s="13" t="s">
        <v>147</v>
      </c>
      <c r="E10" s="13" t="s">
        <v>148</v>
      </c>
      <c r="F10" s="13" t="str">
        <f>IF(OR(B10&lt;&gt;"",J10&lt;&gt;""),CONCATENATE($C$7,"_",$A10,IF($G$4="Cuaderno de Estudio","_small",CONCATENATE(IF(I10="","","n"),IF(LEFT($G$5,1)="F",".jpg",".png")))),"")</f>
        <v>CS_11_09_REC50_IMG01.jpg</v>
      </c>
      <c r="G10" s="13" t="str">
        <f>IF(F10&lt;&gt;"",IF($G$4="Recurso",IF(LEFT($G$5,1)="M",VLOOKUP($G$5,'Definición técnica de imagenes'!$A$3:$G$17,5,FALSE),IF($G$5="F1",'Definición técnica de imagenes'!$E$15,'Definición técnica de imagenes'!$F$13)),'Definición técnica de imagenes'!$E$16),"")</f>
        <v>950 x 608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81" t="s">
        <v>155</v>
      </c>
      <c r="K10" s="18"/>
    </row>
    <row r="11" spans="1:16" s="11" customFormat="1" ht="67.5" x14ac:dyDescent="0.25">
      <c r="A11" s="12" t="str">
        <f>IF(OR(B11&lt;&gt;"",J11&lt;&gt;""),CONCATENATE(LEFT(A10,3),IF(MID(A10,4,2)+1&lt;10,CONCATENATE("0",MID(A10,4,2)+1))),"")</f>
        <v>IMG02</v>
      </c>
      <c r="B11" s="121" t="s">
        <v>153</v>
      </c>
      <c r="C11" s="26" t="str">
        <f t="shared" ref="C11:C22" si="0">IF(OR(B11&lt;&gt;"",J11&lt;&gt;""),IF($G$4="Recurso",CONCATENATE($G$4," ",$G$5),$G$4),"")</f>
        <v>Recurso F1</v>
      </c>
      <c r="D11" s="78" t="s">
        <v>147</v>
      </c>
      <c r="E11" s="13" t="s">
        <v>149</v>
      </c>
      <c r="F11" s="13" t="str">
        <f t="shared" ref="F11:F74" si="1">IF(OR(B11&lt;&gt;"",J11&lt;&gt;""),CONCATENATE($C$7,"_",$A11,IF($G$4="Cuaderno de Estudio","_small",CONCATENATE(IF(I11="","","n"),IF(LEFT($G$5,1)="F",".jpg",".png")))),"")</f>
        <v>CS_11_09_REC50_IMG02.jpg</v>
      </c>
      <c r="G11" s="13" t="str">
        <f>IF(F11&lt;&gt;"",IF($G$4="Recurso",IF(LEFT($G$5,1)="M",VLOOKUP($G$5,'Definición técnica de imagenes'!$A$3:$G$17,5,FALSE),IF($G$5="F1",'Definición técnica de imagenes'!$E$15,'Definición técnica de imagenes'!$F$13)),'Definición técnica de imagenes'!$E$16),"")</f>
        <v>950 x 608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79" t="s">
        <v>154</v>
      </c>
      <c r="K11" s="14"/>
    </row>
    <row r="12" spans="1:16" s="11" customFormat="1" x14ac:dyDescent="0.25">
      <c r="A12" s="12" t="str">
        <f>IF(OR(B12&lt;&gt;"",J12&lt;&gt;""),CONCATENATE(LEFT(A11,3),IF(MID(A11,4,2)+1&lt;10,CONCATENATE("0",MID(A11,4,2)+1))),"")</f>
        <v>IMG03</v>
      </c>
      <c r="B12" s="119">
        <v>205180675</v>
      </c>
      <c r="C12" s="26" t="str">
        <f>IF(OR(B12&lt;&gt;"",J12&lt;&gt;""),IF($G$4="Recurso",CONCATENATE($G$4," ",$G$5),$G$4),"")</f>
        <v>Recurso F1</v>
      </c>
      <c r="D12" s="78" t="s">
        <v>147</v>
      </c>
      <c r="E12" s="78" t="s">
        <v>149</v>
      </c>
      <c r="F12" s="13" t="str">
        <f>IF(OR(B12&lt;&gt;"",J12&lt;&gt;""),CONCATENATE($C$7,"_",$A12,IF($G$4="Cuaderno de Estudio","_small",CONCATENATE(IF(I12="","","n"),IF(LEFT($G$5,1)="F",".jpg",".png")))),"")</f>
        <v>CS_11_09_REC50_IMG03.jpg</v>
      </c>
      <c r="G12" s="13" t="str">
        <f>IF(F12&lt;&gt;"",IF($G$4="Recurso",IF(LEFT($G$5,1)="M",VLOOKUP($G$5,'Definición técnica de imagenes'!$A$3:$G$17,5,FALSE),IF($G$5="F1",'Definición técnica de imagenes'!$E$15,'Definición técnica de imagenes'!$F$13)),'Definición técnica de imagenes'!$E$16),"")</f>
        <v>950 x 608 px</v>
      </c>
      <c r="H12" s="13" t="str">
        <f>IF(AND(I12&lt;&gt;"",I12&lt;&gt;0),IF(OR(B12&lt;&gt;"",J12&lt;&gt;""),CONCATENATE($C$7,"_",$A12,IF($G$4="Cuaderno de Estudio","_zoom",CONCATENATE("a",IF(LEFT($G$5,1)="F",".jpg",".png")))),""),"")</f>
        <v/>
      </c>
      <c r="I12" s="13" t="str">
        <f>IF(OR(B12&lt;&gt;"",J12&lt;&gt;""),IF($G$4="Recurso",IF(LEFT($G$5,1)="M",IF(VLOOKUP($G$5,'Definición técnica de imagenes'!$A$3:$G$17,6,FALSE)=0,"",VLOOKUP($G$5,'Definición técnica de imagenes'!$A$3:$G$17,6,FALSE)),IF($G$5="F1","","")),'Definición técnica de imagenes'!$F$16),"")</f>
        <v/>
      </c>
      <c r="J12" s="79" t="s">
        <v>156</v>
      </c>
      <c r="K12" s="79"/>
    </row>
    <row r="13" spans="1:16" s="11" customFormat="1" x14ac:dyDescent="0.25">
      <c r="A13" s="12" t="str">
        <f>IF(OR(B13&lt;&gt;"",J13&lt;&gt;""),CONCATENATE(LEFT(A12,3),IF(MID(A12,4,2)+1&lt;10,CONCATENATE("0",MID(A12,4,2)+1))),"")</f>
        <v>IMG04</v>
      </c>
      <c r="B13" s="120">
        <v>132557597</v>
      </c>
      <c r="C13" s="26" t="str">
        <f>IF(OR(B13&lt;&gt;"",J13&lt;&gt;""),IF($G$4="Recurso",CONCATENATE($G$4," ",$G$5),$G$4),"")</f>
        <v>Recurso F1</v>
      </c>
      <c r="D13" s="78" t="s">
        <v>147</v>
      </c>
      <c r="E13" s="78" t="s">
        <v>149</v>
      </c>
      <c r="F13" s="13" t="str">
        <f>IF(OR(B13&lt;&gt;"",J13&lt;&gt;""),CONCATENATE($C$7,"_",$A13,IF($G$4="Cuaderno de Estudio","_small",CONCATENATE(IF(I13="","","n"),IF(LEFT($G$5,1)="F",".jpg",".png")))),"")</f>
        <v>CS_11_09_REC50_IMG04.jpg</v>
      </c>
      <c r="G13" s="13" t="str">
        <f>IF(F13&lt;&gt;"",IF($G$4="Recurso",IF(LEFT($G$5,1)="M",VLOOKUP($G$5,'Definición técnica de imagenes'!$A$3:$G$17,5,FALSE),IF($G$5="F1",'Definición técnica de imagenes'!$E$15,'Definición técnica de imagenes'!$F$13)),'Definición técnica de imagenes'!$E$16),"")</f>
        <v>950 x 608 px</v>
      </c>
      <c r="H13" s="13" t="str">
        <f>IF(AND(I13&lt;&gt;"",I13&lt;&gt;0),IF(OR(B13&lt;&gt;"",J13&lt;&gt;""),CONCATENATE($C$7,"_",$A13,IF($G$4="Cuaderno de Estudio","_zoom",CONCATENATE("a",IF(LEFT($G$5,1)="F",".jpg",".png")))),""),"")</f>
        <v/>
      </c>
      <c r="I13" s="13" t="str">
        <f>IF(OR(B13&lt;&gt;"",J13&lt;&gt;""),IF($G$4="Recurso",IF(LEFT($G$5,1)="M",IF(VLOOKUP($G$5,'Definición técnica de imagenes'!$A$3:$G$17,6,FALSE)=0,"",VLOOKUP($G$5,'Definición técnica de imagenes'!$A$3:$G$17,6,FALSE)),IF($G$5="F1","","")),'Definición técnica de imagenes'!$F$16),"")</f>
        <v/>
      </c>
      <c r="J13" s="79" t="s">
        <v>157</v>
      </c>
      <c r="K13" s="79"/>
    </row>
    <row r="14" spans="1:16" s="11" customFormat="1" x14ac:dyDescent="0.25">
      <c r="A14" s="12" t="str">
        <f t="shared" ref="A14:A30" si="3">IF(OR(B14&lt;&gt;"",J14&lt;&gt;""),CONCATENATE(LEFT(A13,3),IF(MID(A13,4,2)+1&lt;10,CONCATENATE("0",MID(A13,4,2)+1))),"")</f>
        <v>IMG05</v>
      </c>
      <c r="B14" s="119">
        <v>22625209</v>
      </c>
      <c r="C14" s="26" t="str">
        <f t="shared" si="0"/>
        <v>Recurso F1</v>
      </c>
      <c r="D14" s="78" t="s">
        <v>147</v>
      </c>
      <c r="E14" s="78" t="s">
        <v>149</v>
      </c>
      <c r="F14" s="13" t="str">
        <f t="shared" si="1"/>
        <v>CS_11_09_REC50_IMG05.jpg</v>
      </c>
      <c r="G14" s="13" t="str">
        <f>IF(F14&lt;&gt;"",IF($G$4="Recurso",IF(LEFT($G$5,1)="M",VLOOKUP($G$5,'Definición técnica de imagenes'!$A$3:$G$17,5,FALSE),IF($G$5="F1",'Definición técnica de imagenes'!$E$15,'Definición técnica de imagenes'!$F$13)),'Definición técnica de imagenes'!$E$16),"")</f>
        <v>950 x 608 px</v>
      </c>
      <c r="H14" s="13" t="str">
        <f t="shared" si="2"/>
        <v/>
      </c>
      <c r="I14" s="13" t="str">
        <f>IF(OR(B14&lt;&gt;"",J14&lt;&gt;""),IF($G$4="Recurso",IF(LEFT($G$5,1)="M",IF(VLOOKUP($G$5,'Definición técnica de imagenes'!$A$3:$G$17,6,FALSE)=0,"",VLOOKUP($G$5,'Definición técnica de imagenes'!$A$3:$G$17,6,FALSE)),IF($G$5="F1","","")),'Definición técnica de imagenes'!$F$16),"")</f>
        <v/>
      </c>
      <c r="J14" s="81" t="s">
        <v>158</v>
      </c>
      <c r="K14" s="18"/>
    </row>
    <row r="15" spans="1:16" s="11" customFormat="1" x14ac:dyDescent="0.25">
      <c r="A15" s="12" t="str">
        <f t="shared" si="3"/>
        <v>IMG06</v>
      </c>
      <c r="B15" s="119">
        <v>131773520</v>
      </c>
      <c r="C15" s="26" t="str">
        <f t="shared" si="0"/>
        <v>Recurso F1</v>
      </c>
      <c r="D15" s="78" t="s">
        <v>147</v>
      </c>
      <c r="E15" s="78" t="s">
        <v>149</v>
      </c>
      <c r="F15" s="13" t="str">
        <f t="shared" si="1"/>
        <v>CS_11_09_REC50_IMG06.jpg</v>
      </c>
      <c r="G15" s="13" t="str">
        <f>IF(F15&lt;&gt;"",IF($G$4="Recurso",IF(LEFT($G$5,1)="M",VLOOKUP($G$5,'Definición técnica de imagenes'!$A$3:$G$17,5,FALSE),IF($G$5="F1",'Definición técnica de imagenes'!$E$15,'Definición técnica de imagenes'!$F$13)),'Definición técnica de imagenes'!$E$16),"")</f>
        <v>950 x 608 px</v>
      </c>
      <c r="H15" s="13" t="str">
        <f t="shared" si="2"/>
        <v/>
      </c>
      <c r="I15" s="13" t="str">
        <f>IF(OR(B15&lt;&gt;"",J15&lt;&gt;""),IF($G$4="Recurso",IF(LEFT($G$5,1)="M",IF(VLOOKUP($G$5,'Definición técnica de imagenes'!$A$3:$G$17,6,FALSE)=0,"",VLOOKUP($G$5,'Definición técnica de imagenes'!$A$3:$G$17,6,FALSE)),IF($G$5="F1","","")),'Definición técnica de imagenes'!$F$16),"")</f>
        <v/>
      </c>
      <c r="J15" s="115" t="s">
        <v>159</v>
      </c>
      <c r="K15" s="20"/>
    </row>
    <row r="16" spans="1:16" s="11" customFormat="1" ht="14.25" x14ac:dyDescent="0.3">
      <c r="A16" s="12" t="str">
        <f t="shared" si="3"/>
        <v>IMG07</v>
      </c>
      <c r="B16" s="119">
        <v>67333126</v>
      </c>
      <c r="C16" s="26" t="str">
        <f t="shared" si="0"/>
        <v>Recurso F1</v>
      </c>
      <c r="D16" s="78" t="s">
        <v>147</v>
      </c>
      <c r="E16" s="78" t="s">
        <v>149</v>
      </c>
      <c r="F16" s="13" t="str">
        <f t="shared" si="1"/>
        <v>CS_11_09_REC50_IMG07.jpg</v>
      </c>
      <c r="G16" s="13" t="str">
        <f>IF(F16&lt;&gt;"",IF($G$4="Recurso",IF(LEFT($G$5,1)="M",VLOOKUP($G$5,'Definición técnica de imagenes'!$A$3:$G$17,5,FALSE),IF($G$5="F1",'Definición técnica de imagenes'!$E$15,'Definición técnica de imagenes'!$F$13)),'Definición técnica de imagenes'!$E$16),"")</f>
        <v>950 x 608 px</v>
      </c>
      <c r="H16" s="13" t="str">
        <f t="shared" si="2"/>
        <v/>
      </c>
      <c r="I16" s="13" t="str">
        <f>IF(OR(B16&lt;&gt;"",J16&lt;&gt;""),IF($G$4="Recurso",IF(LEFT($G$5,1)="M",IF(VLOOKUP($G$5,'Definición técnica de imagenes'!$A$3:$G$17,6,FALSE)=0,"",VLOOKUP($G$5,'Definición técnica de imagenes'!$A$3:$G$17,6,FALSE)),IF($G$5="F1","","")),'Definición técnica de imagenes'!$F$16),"")</f>
        <v/>
      </c>
      <c r="J16" s="116" t="s">
        <v>160</v>
      </c>
      <c r="K16" s="35"/>
    </row>
    <row r="17" spans="1:11" s="11" customFormat="1" x14ac:dyDescent="0.25">
      <c r="A17" s="12" t="str">
        <f t="shared" si="3"/>
        <v>IMG08</v>
      </c>
      <c r="B17" s="119">
        <v>105148157</v>
      </c>
      <c r="C17" s="26" t="str">
        <f t="shared" si="0"/>
        <v>Recurso F1</v>
      </c>
      <c r="D17" s="78" t="s">
        <v>147</v>
      </c>
      <c r="E17" s="78" t="s">
        <v>149</v>
      </c>
      <c r="F17" s="13" t="str">
        <f t="shared" si="1"/>
        <v>CS_11_09_REC50_IMG08.jpg</v>
      </c>
      <c r="G17" s="13" t="str">
        <f>IF(F17&lt;&gt;"",IF($G$4="Recurso",IF(LEFT($G$5,1)="M",VLOOKUP($G$5,'Definición técnica de imagenes'!$A$3:$G$17,5,FALSE),IF($G$5="F1",'Definición técnica de imagenes'!$E$15,'Definición técnica de imagenes'!$F$13)),'Definición técnica de imagenes'!$E$16),"")</f>
        <v>950 x 608 px</v>
      </c>
      <c r="H17" s="13" t="str">
        <f t="shared" si="2"/>
        <v/>
      </c>
      <c r="I17" s="13" t="str">
        <f>IF(OR(B17&lt;&gt;"",J17&lt;&gt;""),IF($G$4="Recurso",IF(LEFT($G$5,1)="M",IF(VLOOKUP($G$5,'Definición técnica de imagenes'!$A$3:$G$17,6,FALSE)=0,"",VLOOKUP($G$5,'Definición técnica de imagenes'!$A$3:$G$17,6,FALSE)),IF($G$5="F1","","")),'Definición técnica de imagenes'!$F$16),"")</f>
        <v/>
      </c>
      <c r="J17" s="115" t="s">
        <v>161</v>
      </c>
      <c r="K17" s="20"/>
    </row>
    <row r="18" spans="1:11" s="11" customFormat="1" ht="27" x14ac:dyDescent="0.25">
      <c r="A18" s="12" t="str">
        <f t="shared" si="3"/>
        <v>IMG09</v>
      </c>
      <c r="B18" s="117">
        <v>144086947</v>
      </c>
      <c r="C18" s="26" t="str">
        <f t="shared" si="0"/>
        <v>Recurso F1</v>
      </c>
      <c r="D18" s="78" t="s">
        <v>147</v>
      </c>
      <c r="E18" s="78" t="s">
        <v>149</v>
      </c>
      <c r="F18" s="13" t="str">
        <f t="shared" si="1"/>
        <v>CS_11_09_REC50_IMG09.jpg</v>
      </c>
      <c r="G18" s="13" t="str">
        <f>IF(F18&lt;&gt;"",IF($G$4="Recurso",IF(LEFT($G$5,1)="M",VLOOKUP($G$5,'Definición técnica de imagenes'!$A$3:$G$17,5,FALSE),IF($G$5="F1",'Definición técnica de imagenes'!$E$15,'Definición técnica de imagenes'!$F$13)),'Definición técnica de imagenes'!$E$16),"")</f>
        <v>950 x 608 px</v>
      </c>
      <c r="H18" s="13" t="str">
        <f t="shared" si="2"/>
        <v/>
      </c>
      <c r="I18" s="13" t="str">
        <f>IF(OR(B18&lt;&gt;"",J18&lt;&gt;""),IF($G$4="Recurso",IF(LEFT($G$5,1)="M",IF(VLOOKUP($G$5,'Definición técnica de imagenes'!$A$3:$G$17,6,FALSE)=0,"",VLOOKUP($G$5,'Definición técnica de imagenes'!$A$3:$G$17,6,FALSE)),IF($G$5="F1","","")),'Definición técnica de imagenes'!$F$16),"")</f>
        <v/>
      </c>
      <c r="J18" s="115" t="s">
        <v>162</v>
      </c>
      <c r="K18" s="115" t="s">
        <v>163</v>
      </c>
    </row>
    <row r="19" spans="1:11" s="11" customFormat="1" ht="14.25" x14ac:dyDescent="0.3">
      <c r="A19" s="12" t="str">
        <f t="shared" si="3"/>
        <v/>
      </c>
      <c r="B19" s="33"/>
      <c r="C19" s="26"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IF(OR(B19&lt;&gt;"",J19&lt;&gt;""),IF($G$4="Recurso",IF(LEFT($G$5,1)="M",IF(VLOOKUP($G$5,'Definición técnica de imagenes'!$A$3:$G$17,6,FALSE)=0,"",VLOOKUP($G$5,'Definición técnica de imagenes'!$A$3:$G$17,6,FALSE)),IF($G$5="F1","","")),'Definición técnica de imagenes'!$F$16),"")</f>
        <v/>
      </c>
      <c r="J19" s="32"/>
      <c r="K19" s="35"/>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3"/>
        <v/>
      </c>
      <c r="B21" s="28"/>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3"/>
        <v/>
      </c>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8" t="s">
        <v>38</v>
      </c>
      <c r="B1" s="99"/>
      <c r="C1" s="99"/>
      <c r="D1" s="99"/>
      <c r="E1" s="99"/>
      <c r="F1" s="100"/>
    </row>
    <row r="2" spans="1:11" x14ac:dyDescent="0.25">
      <c r="A2" s="44" t="s">
        <v>42</v>
      </c>
      <c r="B2" s="45"/>
      <c r="C2" s="101" t="s">
        <v>13</v>
      </c>
      <c r="D2" s="102"/>
      <c r="E2" s="103"/>
      <c r="F2" s="46"/>
    </row>
    <row r="3" spans="1:11" ht="63" x14ac:dyDescent="0.25">
      <c r="A3" s="47" t="s">
        <v>43</v>
      </c>
      <c r="B3" s="45"/>
      <c r="C3" s="107" t="s">
        <v>14</v>
      </c>
      <c r="D3" s="108"/>
      <c r="E3" s="109"/>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10" t="str">
        <f>CONCATENATE(H21,"_",I21,"_",J21,"_CO")</f>
        <v>LE_07_04_CO</v>
      </c>
      <c r="E5" s="111"/>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96" t="str">
        <f>CONCATENATE("SolicitudGrafica_",D5,".xls")</f>
        <v>SolicitudGrafica_LE_07_04_CO.xls</v>
      </c>
      <c r="E7" s="96"/>
      <c r="F7" s="97"/>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98" t="s">
        <v>41</v>
      </c>
      <c r="B13" s="99"/>
      <c r="C13" s="99"/>
      <c r="D13" s="99"/>
      <c r="E13" s="99"/>
      <c r="F13" s="100"/>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101" t="s">
        <v>49</v>
      </c>
      <c r="D15" s="102"/>
      <c r="E15" s="102"/>
      <c r="F15" s="103"/>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104" t="str">
        <f>CONCATENATE(H21,"_",I21,"_",J21,"_",K45)</f>
        <v>LE_07_04_REC10</v>
      </c>
      <c r="E17" s="105"/>
      <c r="F17" s="106"/>
      <c r="J17" s="36">
        <v>14</v>
      </c>
      <c r="K17" s="36">
        <v>14</v>
      </c>
    </row>
    <row r="18" spans="1:11" ht="79.5" thickBot="1" x14ac:dyDescent="0.3">
      <c r="A18" s="47" t="s">
        <v>48</v>
      </c>
      <c r="B18" s="45"/>
      <c r="C18" s="76" t="s">
        <v>128</v>
      </c>
      <c r="D18" s="96" t="str">
        <f>CONCATENATE("SolicitudGrafica_",D17,".xls")</f>
        <v>SolicitudGrafica_LE_07_04_REC10.xls</v>
      </c>
      <c r="E18" s="96"/>
      <c r="F18" s="97"/>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2015-04-27T15:51:22Z</dcterms:modified>
</cp:coreProperties>
</file>