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1" l="1"/>
  <c r="F12" i="1"/>
  <c r="F13" i="1"/>
  <c r="F14" i="1"/>
  <c r="F15" i="1"/>
  <c r="F16" i="1"/>
  <c r="F17" i="1"/>
  <c r="F18" i="1"/>
  <c r="F19" i="1"/>
  <c r="F20" i="1"/>
  <c r="F10" i="1"/>
  <c r="I20" i="1"/>
  <c r="A20" i="1"/>
  <c r="H20" i="1"/>
  <c r="G20" i="1"/>
  <c r="C20" i="1"/>
  <c r="I19" i="1"/>
  <c r="A19" i="1"/>
  <c r="H19" i="1"/>
  <c r="G19" i="1"/>
  <c r="C19" i="1"/>
  <c r="I18" i="1"/>
  <c r="A18" i="1"/>
  <c r="H18" i="1"/>
  <c r="G18" i="1"/>
  <c r="C18" i="1"/>
  <c r="I17" i="1"/>
  <c r="A17" i="1"/>
  <c r="H17" i="1"/>
  <c r="G17" i="1"/>
  <c r="C17" i="1"/>
  <c r="I16" i="1"/>
  <c r="A16" i="1"/>
  <c r="H16" i="1"/>
  <c r="G16" i="1"/>
  <c r="C16" i="1"/>
  <c r="I15" i="1"/>
  <c r="A15" i="1"/>
  <c r="H15" i="1"/>
  <c r="G15" i="1"/>
  <c r="C15" i="1"/>
  <c r="I14" i="1"/>
  <c r="A14" i="1"/>
  <c r="H14" i="1"/>
  <c r="G14" i="1"/>
  <c r="C14" i="1"/>
  <c r="I13" i="1"/>
  <c r="A13" i="1"/>
  <c r="H13" i="1"/>
  <c r="G13" i="1"/>
  <c r="C13" i="1"/>
  <c r="I12" i="1"/>
  <c r="A12" i="1"/>
  <c r="H12" i="1"/>
  <c r="G12" i="1"/>
  <c r="C12" i="1"/>
  <c r="I11" i="1"/>
  <c r="A11" i="1"/>
  <c r="H11" i="1"/>
  <c r="G11" i="1"/>
  <c r="C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1" i="1"/>
  <c r="A22" i="1"/>
  <c r="A23" i="1"/>
  <c r="A24" i="1"/>
  <c r="A25" i="1"/>
  <c r="A26" i="1"/>
  <c r="A27" i="1"/>
  <c r="A28" i="1"/>
  <c r="A29" i="1"/>
  <c r="A30" i="1"/>
  <c r="C21" i="1"/>
  <c r="C22" i="1"/>
  <c r="F5" i="1"/>
  <c r="I21" i="2"/>
  <c r="K45" i="2"/>
  <c r="H21" i="2"/>
  <c r="J21" i="2"/>
  <c r="D17" i="2"/>
  <c r="D5" i="2"/>
  <c r="H10" i="1"/>
  <c r="G10" i="1"/>
</calcChain>
</file>

<file path=xl/sharedStrings.xml><?xml version="1.0" encoding="utf-8"?>
<sst xmlns="http://schemas.openxmlformats.org/spreadsheetml/2006/main" count="254" uniqueCount="165">
  <si>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</si>
  <si>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</si>
  <si>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</si>
  <si>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</si>
  <si>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</si>
  <si>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</si>
  <si>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</si>
  <si>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</si>
  <si>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</si>
  <si>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</si>
  <si>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</si>
  <si>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</si>
  <si>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</si>
  <si>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</si>
  <si>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</si>
  <si>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</si>
  <si>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</si>
  <si>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</si>
  <si>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</si>
  <si>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</si>
  <si>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</si>
  <si>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</si>
  <si>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</si>
  <si>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</si>
  <si>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</si>
  <si>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</si>
  <si>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</si>
  <si>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</si>
  <si>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</si>
  <si>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</si>
  <si>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</si>
  <si>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</si>
  <si>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</si>
  <si>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</si>
  <si>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</si>
  <si>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</si>
  <si>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</si>
  <si>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</si>
  <si>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</si>
  <si>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</si>
  <si>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</si>
  <si>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</si>
  <si>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</si>
  <si>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</si>
  <si>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</si>
  <si>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</si>
  <si>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</si>
  <si>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</si>
  <si>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</si>
  <si>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</si>
  <si>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</si>
  <si>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</si>
  <si>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</si>
  <si>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</si>
  <si>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</si>
  <si>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</si>
  <si>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</si>
  <si>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</si>
  <si>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</si>
  <si>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</si>
  <si>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</si>
  <si>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</si>
  <si>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</si>
  <si>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</si>
  <si>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</si>
  <si>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</si>
  <si>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</si>
  <si>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</si>
  <si>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</si>
  <si>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</si>
  <si>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</si>
  <si>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</si>
  <si>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</si>
  <si>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</si>
  <si>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</si>
  <si>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</si>
  <si>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</si>
  <si>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</si>
  <si>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</si>
  <si>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</si>
  <si>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</si>
  <si>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</si>
  <si>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</si>
  <si>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</si>
  <si>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</si>
  <si>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</si>
  <si>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</si>
  <si>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</si>
  <si>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</si>
  <si>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</si>
  <si>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</si>
  <si>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</si>
  <si>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</si>
  <si>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</si>
  <si>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</si>
  <si>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</si>
  <si>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</si>
  <si>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</si>
  <si>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</si>
  <si>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</si>
  <si>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</si>
  <si>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</si>
  <si>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</si>
  <si>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</si>
  <si>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</si>
  <si>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</si>
  <si>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</si>
  <si>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</si>
  <si>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</si>
  <si>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</si>
  <si>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</si>
  <si>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</si>
  <si>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</si>
  <si>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</si>
  <si>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</si>
  <si>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</si>
  <si>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</si>
  <si>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</si>
  <si>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</si>
  <si>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</si>
  <si>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</si>
  <si>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</si>
  <si>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</si>
  <si>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</si>
  <si>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</si>
  <si>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</si>
  <si>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</si>
  <si>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</si>
  <si>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</si>
  <si>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</si>
  <si>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</si>
  <si>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</si>
  <si>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</si>
  <si>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</si>
  <si>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</si>
  <si>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</si>
  <si>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</si>
  <si>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</si>
  <si>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</si>
  <si>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</si>
  <si>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</si>
  <si>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</si>
  <si>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</si>
  <si>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</si>
  <si>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</si>
  <si>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</si>
  <si>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http://commons.wikimedia.org/wiki/File:Voltaire_Philosophy_of_Newton_frontispiece.jpg#filelinks</t>
  </si>
  <si>
    <t>Cuaderno de Estudio</t>
  </si>
  <si>
    <t>Vertical</t>
  </si>
  <si>
    <t>CS_08_01_CO</t>
  </si>
  <si>
    <t>El pensamiento liberal y las revoluciones</t>
  </si>
  <si>
    <t>Ana Maria Lara</t>
  </si>
  <si>
    <t>http://commons.wikimedia.org/wiki/File:Rigaud_Hyacinthe_-_Louis_XIV,_roi_de_France.jpg?uselang=es</t>
  </si>
  <si>
    <t>4º ESO/ Ciencias sociales, geografía e historia/El fin del Antiguo Régimen/Las ideas de la Ilustración/El despotismo ilustrado.</t>
  </si>
  <si>
    <t>http://commons.wikimedia.org/wiki/File:Troisordres.jpg?uselang=es</t>
  </si>
  <si>
    <t>http://commons.wikimedia.org/wiki/File:Jean-Fran%C3%A7ois_Millet_(II)_001.jpg</t>
  </si>
  <si>
    <t xml:space="preserve">http://pt.wikipedia.org/wiki/Com%C3%A9rcio_Triangular#mediaviewer/File:Triangle_trade2.png
4 Eso Ciencias Sociales, geografía e historia/Fin del Antiguo Régimen/El pensamiento liberal.
</t>
  </si>
  <si>
    <t>por favor eleboarar imagen a partir del modelo de la URL</t>
  </si>
  <si>
    <t xml:space="preserve">Aula planeta.
4 Eso Ciencias Sociales, geografía e historia/Fin del Antiguo Régimen/El pensamiento liberal.
</t>
  </si>
  <si>
    <t>Aula planeta.http://commons.wikimedia.org/wiki/File:Eug%C3%A8ne_Delacroix_-_La_libert%C3%A9_guidant_le_peuple.jpg?uselang=es</t>
  </si>
  <si>
    <t>Horizontal</t>
  </si>
  <si>
    <t>http://commons.wikimedia.org/wiki/File:Houghton_Portrait_File_-_Charles_I_of_England_beheaded.jpg?uselang=es</t>
  </si>
  <si>
    <t>4º ESO/ Ciencias sociales, geografía e historia/El fin del Antiguo Régimen/la revolución americana.</t>
  </si>
  <si>
    <t xml:space="preserve"> Aula planeta
4º ESO/ Ciencias sociales, geografía e historia/El fin del Antiguo Régimen/La Revolución francesa
</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</si>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</sst>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t.wikipedia.org/wiki/Com%C3%A9rcio_Triangular" TargetMode="External"/><Relationship Id="rId3" Type="http://schemas.openxmlformats.org/officeDocument/2006/relationships/hyperlink" Target="http://commons.wikimedia.org/wiki/File:Rigaud_Hyacinthe_-_Louis_XIV,_roi_de_France.jpg?uselang=es" TargetMode="External"/><Relationship Id="rId7" Type="http://schemas.openxmlformats.org/officeDocument/2006/relationships/hyperlink" Target="http://pt.wikipedia.org/wiki/Com%C3%A9rcio_Triangular" TargetMode="External"/><Relationship Id="rId12" Type="http://schemas.openxmlformats.org/officeDocument/2006/relationships/printerSettings" Target="../printerSettings/printerSettings1.bin"/><Relationship Id="rId2" Type="http://schemas.openxmlformats.org/officeDocument/2006/relationships/hyperlink" Target="http://commons.wikimedia.org/wiki/File:Rigaud_Hyacinthe_-_Louis_XIV,_roi_de_France.jpg?uselang=es" TargetMode="External"/><Relationship Id="rId1" Type="http://schemas.openxmlformats.org/officeDocument/2006/relationships/hyperlink" Target="http://commons.wikimedia.org/wiki/File:Voltaire_Philosophy_of_Newton_frontispiece.jpg" TargetMode="External"/><Relationship Id="rId6" Type="http://schemas.openxmlformats.org/officeDocument/2006/relationships/hyperlink" Target="http://pt.wikipedia.org/wiki/Com%C3%A9rcio_Triangular" TargetMode="External"/><Relationship Id="rId11" Type="http://schemas.openxmlformats.org/officeDocument/2006/relationships/hyperlink" Target="http://commons.wikimedia.org/wiki/File:Troisordres.jpg?uselang=es" TargetMode="External"/><Relationship Id="rId5" Type="http://schemas.openxmlformats.org/officeDocument/2006/relationships/hyperlink" Target="http://commons.wikimedia.org/wiki/File:Jean-Fran%C3%A7ois_Millet_(II)_001.jpg" TargetMode="External"/><Relationship Id="rId10" Type="http://schemas.openxmlformats.org/officeDocument/2006/relationships/hyperlink" Target="http://commons.wikimedia.org/wiki/File:Troisordres.jpg?uselang=es" TargetMode="External"/><Relationship Id="rId4" Type="http://schemas.openxmlformats.org/officeDocument/2006/relationships/hyperlink" Target="http://commons.wikimedia.org/wiki/File:Troisordres.jpg?uselang=es" TargetMode="External"/><Relationship Id="rId9" Type="http://schemas.openxmlformats.org/officeDocument/2006/relationships/hyperlink" Target="http://commons.wikimedia.org/wiki/File:Houghton_Portrait_File_-_Charles_I_of_England_beheaded.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9" zoomScaleNormal="69" zoomScalePageLayoutView="140" workbookViewId="0">
      <pane ySplit="9" topLeftCell="A13" activePane="bottomLeft" state="frozen"/>
      <selection pane="bottomLeft" activeCell="J15" sqref="J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3" t="s">
        <v>24</v>
      </c>
      <c r="D2" s="84"/>
      <c r="F2" s="76" t="s">
        <v>1</v>
      </c>
      <c r="G2" s="77"/>
      <c r="H2" s="52"/>
      <c r="I2" s="52"/>
      <c r="J2" s="16"/>
    </row>
    <row r="3" spans="1:16" ht="15.75" x14ac:dyDescent="0.25">
      <c r="A3" s="1"/>
      <c r="B3" s="4" t="s">
        <v>9</v>
      </c>
      <c r="C3" s="85">
        <v>8</v>
      </c>
      <c r="D3" s="86"/>
      <c r="F3" s="78">
        <v>42067</v>
      </c>
      <c r="G3" s="79"/>
      <c r="H3" s="52"/>
      <c r="I3" s="52"/>
      <c r="J3" s="16"/>
    </row>
    <row r="4" spans="1:16" ht="16.5" x14ac:dyDescent="0.3">
      <c r="A4" s="1"/>
      <c r="B4" s="4" t="s">
        <v>55</v>
      </c>
      <c r="C4" s="85" t="s">
        <v>150</v>
      </c>
      <c r="D4" s="86"/>
      <c r="E4" s="5"/>
      <c r="F4" s="51" t="s">
        <v>56</v>
      </c>
      <c r="G4" s="50" t="s">
        <v>147</v>
      </c>
      <c r="H4" s="52"/>
      <c r="I4" s="52"/>
      <c r="J4" s="16"/>
      <c r="K4" s="16"/>
    </row>
    <row r="5" spans="1:16" ht="16.5" thickBot="1" x14ac:dyDescent="0.3">
      <c r="A5" s="1"/>
      <c r="B5" s="6" t="s">
        <v>2</v>
      </c>
      <c r="C5" s="87" t="s">
        <v>151</v>
      </c>
      <c r="D5" s="88"/>
      <c r="E5" s="5"/>
      <c r="F5" s="49" t="str">
        <f>IF(G4="Recurso","Motor del recurso","")</f>
        <v/>
      </c>
      <c r="G5" s="49" t="s">
        <v>103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149</v>
      </c>
      <c r="D7" s="35"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2" t="s">
        <v>62</v>
      </c>
      <c r="G9" s="72" t="s">
        <v>60</v>
      </c>
      <c r="H9" s="72" t="s">
        <v>61</v>
      </c>
      <c r="I9" s="72" t="s">
        <v>138</v>
      </c>
      <c r="J9" s="25" t="s">
        <v>7</v>
      </c>
      <c r="K9" s="26" t="s">
        <v>8</v>
      </c>
    </row>
    <row r="10" spans="1:16" s="12" customFormat="1" ht="78.75" x14ac:dyDescent="0.25">
      <c r="A10" s="13" t="str">
        <f>IF(OR(B10&lt;&gt;"",J10&lt;&gt;""),"IMG01","")</f>
        <v>IMG01</v>
      </c>
      <c r="B10" s="75" t="s">
        <v>146</v>
      </c>
      <c r="C10" s="27" t="str">
        <f>IF(OR(B10&lt;&gt;Ayuda!A5,J10&lt;&gt;""),IF($G$4="Recurso",CONCATENATE($G$4," ",$G$5),$G$4),"")</f>
        <v>Cuaderno de Estudio</v>
      </c>
      <c r="D10" s="14" t="s">
        <v>164</v>
      </c>
      <c r="E10" s="14" t="s">
        <v>148</v>
      </c>
      <c r="F10" s="14" t="str">
        <f>IF(OR(B10&lt;&gt;"",J10&lt;&gt;""),CONCATENATE($C$7,"_",$A10,IF($G$4="Cuaderno de Estudio","_small",CONCATENATE(IF(I10="","","n"),IF(LEFT($G$5,1)="F",".jpg",".png")))),"")</f>
        <v>CS_08_01_CO_IMG01_small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CS_08_01_CO_IMG01_zoom</v>
      </c>
      <c r="I10" s="14" t="str">
        <f>IF(OR(B10&lt;&gt;"",J10&lt;&gt;""),IF($G$4="Recurso",IF(LEFT($G$5,1)="M",VLOOKUP($G$5,'Definición técnica de imagenes'!$A$3:$G$17,6,FALSE),IF($G$5="F1","","")),'Definición técnica de imagenes'!$F$16),"")</f>
        <v>800 x 600 px</v>
      </c>
      <c r="J10" s="14"/>
      <c r="K10" s="19"/>
    </row>
    <row r="11" spans="1:16" s="12" customFormat="1" ht="78.75" x14ac:dyDescent="0.25">
      <c r="A11" s="13" t="str">
        <f>IF(OR(B11&lt;&gt;"",J11&lt;&gt;""),"IMG02","")</f>
        <v>IMG02</v>
      </c>
      <c r="B11" s="75" t="s">
        <v>152</v>
      </c>
      <c r="C11" s="27" t="str">
        <f>IF(OR(B11&lt;&gt;[1]Ayuda!A6,J11&lt;&gt;""),IF($G$4="Recurso",CONCATENATE($G$4," ",$G$5),$G$4),"")</f>
        <v>Cuaderno de Estudio</v>
      </c>
      <c r="D11" s="14" t="s">
        <v>164</v>
      </c>
      <c r="E11" s="14" t="s">
        <v>148</v>
      </c>
      <c r="F11" s="14" t="str">
        <f t="shared" ref="F11:F20" si="1">IF(OR(B11&lt;&gt;"",J11&lt;&gt;""),CONCATENATE($C$7,"_",$A11,IF($G$4="Cuaderno de Estudio","_small",CONCATENATE(IF(I11="","","n"),IF(LEFT($G$5,1)="F",".jpg",".png")))),"")</f>
        <v>CS_08_01_CO_IMG02_small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CS_08_01_CO_IMG02_zoom</v>
      </c>
      <c r="I11" s="14" t="str">
        <f>IF(OR(B11&lt;&gt;"",J11&lt;&gt;""),IF($G$4="Recurso",IF(LEFT($G$5,1)="M",VLOOKUP($G$5,'[1]Definición técnica de imagenes'!$A$3:$G$17,6,FALSE),IF($G$5="F1","","")),'[1]Definición técnica de imagenes'!$F$16),"")</f>
        <v>800 x 600 px</v>
      </c>
      <c r="J11" s="14"/>
      <c r="K11" s="19"/>
    </row>
    <row r="12" spans="1:16" s="12" customFormat="1" ht="110.25" x14ac:dyDescent="0.25">
      <c r="A12" s="13" t="str">
        <f>IF(OR(B12&lt;&gt;"",J12&lt;&gt;""),"IMG03","")</f>
        <v>IMG03</v>
      </c>
      <c r="B12" s="75" t="s">
        <v>153</v>
      </c>
      <c r="C12" s="27" t="str">
        <f>IF(OR(B12&lt;&gt;[2]Ayuda!A7,J12&lt;&gt;""),IF($G$4="Recurso",CONCATENATE($G$4," ",$G$5),$G$4),"")</f>
        <v>Cuaderno de Estudio</v>
      </c>
      <c r="D12" s="14" t="s">
        <v>164</v>
      </c>
      <c r="E12" s="14" t="s">
        <v>148</v>
      </c>
      <c r="F12" s="14" t="str">
        <f t="shared" si="1"/>
        <v>CS_08_01_CO_IMG03_small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CS_08_01_CO_IMG03_zoom</v>
      </c>
      <c r="I12" s="14" t="str">
        <f>IF(OR(B12&lt;&gt;"",J12&lt;&gt;""),IF($G$4="Recurso",IF(LEFT($G$5,1)="M",VLOOKUP($G$5,'[2]Definición técnica de imagenes'!$A$3:$G$17,6,FALSE),IF($G$5="F1","","")),'[2]Definición técnica de imagenes'!$F$16),"")</f>
        <v>800 x 600 px</v>
      </c>
      <c r="J12" s="14"/>
      <c r="K12" s="19"/>
    </row>
    <row r="13" spans="1:16" s="12" customFormat="1" ht="47.25" x14ac:dyDescent="0.25">
      <c r="A13" s="13" t="str">
        <f>IF(OR(B13&lt;&gt;"",J13&lt;&gt;""),"IMG04","")</f>
        <v>IMG04</v>
      </c>
      <c r="B13" s="75" t="s">
        <v>154</v>
      </c>
      <c r="C13" s="27" t="str">
        <f>IF(OR(B13&lt;&gt;[3]Ayuda!A8,J13&lt;&gt;""),IF($G$4="Recurso",CONCATENATE($G$4," ",$G$5),$G$4),"")</f>
        <v>Cuaderno de Estudio</v>
      </c>
      <c r="D13" s="14" t="s">
        <v>164</v>
      </c>
      <c r="E13" s="14" t="s">
        <v>148</v>
      </c>
      <c r="F13" s="14" t="str">
        <f t="shared" si="1"/>
        <v>CS_08_01_CO_IMG04_small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CS_08_01_CO_IMG04_zoom</v>
      </c>
      <c r="I13" s="14" t="str">
        <f>IF(OR(B13&lt;&gt;"",J13&lt;&gt;""),IF($G$4="Recurso",IF(LEFT($G$5,1)="M",VLOOKUP($G$5,'[3]Definición técnica de imagenes'!$A$3:$G$17,6,FALSE),IF($G$5="F1","","")),'[3]Definición técnica de imagenes'!$F$16),"")</f>
        <v>800 x 600 px</v>
      </c>
      <c r="J13" s="14"/>
      <c r="K13" s="19"/>
    </row>
    <row r="14" spans="1:16" s="12" customFormat="1" ht="63" x14ac:dyDescent="0.25">
      <c r="A14" s="13" t="str">
        <f>IF(OR(B14&lt;&gt;"",J14&lt;&gt;""),"IMG05","")</f>
        <v>IMG05</v>
      </c>
      <c r="B14" s="75" t="s">
        <v>155</v>
      </c>
      <c r="C14" s="27" t="str">
        <f>IF(OR(B14&lt;&gt;[4]Ayuda!A9,J14&lt;&gt;""),IF($G$4="Recurso",CONCATENATE($G$4," ",$G$5),$G$4),"")</f>
        <v>Cuaderno de Estudio</v>
      </c>
      <c r="D14" s="14" t="s">
        <v>164</v>
      </c>
      <c r="E14" s="14" t="s">
        <v>148</v>
      </c>
      <c r="F14" s="14" t="str">
        <f t="shared" si="1"/>
        <v>CS_08_01_CO_IMG05_small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CS_08_01_CO_IMG05_zoom</v>
      </c>
      <c r="I14" s="14" t="str">
        <f>IF(OR(B14&lt;&gt;"",J14&lt;&gt;""),IF($G$4="Recurso",IF(LEFT($G$5,1)="M",VLOOKUP($G$5,'[4]Definición técnica de imagenes'!$A$3:$G$17,6,FALSE),IF($G$5="F1","","")),'[4]Definición técnica de imagenes'!$F$16),"")</f>
        <v>800 x 600 px</v>
      </c>
      <c r="J14" s="14"/>
      <c r="K14" s="19"/>
    </row>
    <row r="15" spans="1:16" s="12" customFormat="1" ht="141.75" x14ac:dyDescent="0.25">
      <c r="A15" s="13" t="str">
        <f>IF(OR(B15&lt;&gt;"",J15&lt;&gt;""),"IMG06","")</f>
        <v>IMG06</v>
      </c>
      <c r="B15" s="75" t="s">
        <v>156</v>
      </c>
      <c r="C15" s="27" t="str">
        <f>IF(OR(B15&lt;&gt;[5]Ayuda!A10,J15&lt;&gt;""),IF($G$4="Recurso",CONCATENATE($G$4," ",$G$5),$G$4),"")</f>
        <v>Cuaderno de Estudio</v>
      </c>
      <c r="D15" s="14" t="s">
        <v>164</v>
      </c>
      <c r="E15" s="14" t="s">
        <v>148</v>
      </c>
      <c r="F15" s="14" t="str">
        <f t="shared" si="1"/>
        <v>CS_08_01_CO_IMG06_small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CS_08_01_CO_IMG06_zoom</v>
      </c>
      <c r="I15" s="14" t="str">
        <f>IF(OR(B15&lt;&gt;"",J15&lt;&gt;""),IF($G$4="Recurso",IF(LEFT($G$5,1)="M",VLOOKUP($G$5,'[5]Definición técnica de imagenes'!$A$3:$G$17,6,FALSE),IF($G$5="F1","","")),'[5]Definición técnica de imagenes'!$F$16),"")</f>
        <v>800 x 600 px</v>
      </c>
      <c r="J15" s="14" t="s">
        <v>157</v>
      </c>
      <c r="K15" s="19"/>
    </row>
    <row r="16" spans="1:16" s="12" customFormat="1" ht="94.5" x14ac:dyDescent="0.25">
      <c r="A16" s="13" t="str">
        <f>IF(OR(B16&lt;&gt;"",J16&lt;&gt;""),"IMG07","")</f>
        <v>IMG07</v>
      </c>
      <c r="B16" s="75" t="s">
        <v>158</v>
      </c>
      <c r="C16" s="27" t="str">
        <f>IF(OR(B16&lt;&gt;[6]Ayuda!A11,J16&lt;&gt;""),IF($G$4="Recurso",CONCATENATE($G$4," ",$G$5),$G$4),"")</f>
        <v>Cuaderno de Estudio</v>
      </c>
      <c r="D16" s="14" t="s">
        <v>164</v>
      </c>
      <c r="E16" s="14" t="s">
        <v>148</v>
      </c>
      <c r="F16" s="14" t="str">
        <f t="shared" si="1"/>
        <v>CS_08_01_CO_IMG07_small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CS_08_01_CO_IMG07_zoom</v>
      </c>
      <c r="I16" s="14" t="str">
        <f>IF(OR(B16&lt;&gt;"",J16&lt;&gt;""),IF($G$4="Recurso",IF(LEFT($G$5,1)="M",VLOOKUP($G$5,'[6]Definición técnica de imagenes'!$A$3:$G$17,6,FALSE),IF($G$5="F1","","")),'[6]Definición técnica de imagenes'!$F$16),"")</f>
        <v>800 x 600 px</v>
      </c>
      <c r="J16" s="14"/>
      <c r="K16" s="19"/>
    </row>
    <row r="17" spans="1:11" s="12" customFormat="1" ht="126" x14ac:dyDescent="0.25">
      <c r="A17" s="13" t="str">
        <f>IF(OR(B17&lt;&gt;"",J17&lt;&gt;""),"IMG08","")</f>
        <v>IMG08</v>
      </c>
      <c r="B17" s="75" t="s">
        <v>159</v>
      </c>
      <c r="C17" s="27" t="str">
        <f>IF(OR(B17&lt;&gt;[7]Ayuda!A12,J17&lt;&gt;""),IF($G$4="Recurso",CONCATENATE($G$4," ",$G$5),$G$4),"")</f>
        <v>Cuaderno de Estudio</v>
      </c>
      <c r="D17" s="14" t="s">
        <v>164</v>
      </c>
      <c r="E17" s="14" t="s">
        <v>160</v>
      </c>
      <c r="F17" s="14" t="str">
        <f t="shared" si="1"/>
        <v>CS_08_01_CO_IMG08_small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CS_08_01_CO_IMG08_zoom</v>
      </c>
      <c r="I17" s="14" t="str">
        <f>IF(OR(B17&lt;&gt;"",J17&lt;&gt;""),IF($G$4="Recurso",IF(LEFT($G$5,1)="M",VLOOKUP($G$5,'[7]Definición técnica de imagenes'!$A$3:$G$17,6,FALSE),IF($G$5="F1","","")),'[7]Definición técnica de imagenes'!$F$16),"")</f>
        <v>800 x 600 px</v>
      </c>
      <c r="J17" s="14"/>
      <c r="K17" s="19"/>
    </row>
    <row r="18" spans="1:11" s="12" customFormat="1" ht="94.5" x14ac:dyDescent="0.25">
      <c r="A18" s="13" t="str">
        <f>IF(OR(B18&lt;&gt;"",J18&lt;&gt;""),"IMG09","")</f>
        <v>IMG09</v>
      </c>
      <c r="B18" s="75" t="s">
        <v>161</v>
      </c>
      <c r="C18" s="27" t="str">
        <f>IF(OR(B18&lt;&gt;[8]Ayuda!A13,J18&lt;&gt;""),IF($G$4="Recurso",CONCATENATE($G$4," ",$G$5),$G$4),"")</f>
        <v>Cuaderno de Estudio</v>
      </c>
      <c r="D18" s="14" t="s">
        <v>164</v>
      </c>
      <c r="E18" s="14" t="s">
        <v>148</v>
      </c>
      <c r="F18" s="14" t="str">
        <f t="shared" si="1"/>
        <v>CS_08_01_CO_IMG09_small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CS_08_01_CO_IMG09_zoom</v>
      </c>
      <c r="I18" s="14" t="str">
        <f>IF(OR(B18&lt;&gt;"",J18&lt;&gt;""),IF($G$4="Recurso",IF(LEFT($G$5,1)="M",VLOOKUP($G$5,'[8]Definición técnica de imagenes'!$A$3:$G$17,6,FALSE),IF($G$5="F1","","")),'[8]Definición técnica de imagenes'!$F$16),"")</f>
        <v>800 x 600 px</v>
      </c>
      <c r="J18" s="14"/>
      <c r="K18" s="19"/>
    </row>
    <row r="19" spans="1:11" s="12" customFormat="1" ht="78.75" x14ac:dyDescent="0.25">
      <c r="A19" s="13" t="str">
        <f>IF(OR(B19&lt;&gt;"",J19&lt;&gt;""),"IMG10","")</f>
        <v>IMG10</v>
      </c>
      <c r="B19" s="75" t="s">
        <v>162</v>
      </c>
      <c r="C19" s="27" t="str">
        <f>IF(OR(B19&lt;&gt;[9]Ayuda!A14,J19&lt;&gt;""),IF($G$4="Recurso",CONCATENATE($G$4," ",$G$5),$G$4),"")</f>
        <v>Cuaderno de Estudio</v>
      </c>
      <c r="D19" s="14" t="s">
        <v>164</v>
      </c>
      <c r="E19" s="14" t="s">
        <v>160</v>
      </c>
      <c r="F19" s="14" t="str">
        <f t="shared" si="1"/>
        <v>CS_08_01_CO_IMG10_small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CS_08_01_CO_IMG10_zoom</v>
      </c>
      <c r="I19" s="14" t="str">
        <f>IF(OR(B19&lt;&gt;"",J19&lt;&gt;""),IF($G$4="Recurso",IF(LEFT($G$5,1)="M",VLOOKUP($G$5,'[9]Definición técnica de imagenes'!$A$3:$G$17,6,FALSE),IF($G$5="F1","","")),'[9]Definición técnica de imagenes'!$F$16),"")</f>
        <v>800 x 600 px</v>
      </c>
      <c r="J19" s="14"/>
      <c r="K19" s="19"/>
    </row>
    <row r="20" spans="1:11" s="12" customFormat="1" ht="110.25" x14ac:dyDescent="0.25">
      <c r="A20" s="13" t="str">
        <f>IF(OR(B20&lt;&gt;"",J20&lt;&gt;""),"IMG11","")</f>
        <v>IMG11</v>
      </c>
      <c r="B20" s="75" t="s">
        <v>163</v>
      </c>
      <c r="C20" s="27" t="str">
        <f>IF(OR(B20&lt;&gt;[10]Ayuda!A15,J20&lt;&gt;""),IF($G$4="Recurso",CONCATENATE($G$4," ",$G$5),$G$4),"")</f>
        <v>Cuaderno de Estudio</v>
      </c>
      <c r="D20" s="14" t="s">
        <v>164</v>
      </c>
      <c r="E20" s="14" t="s">
        <v>160</v>
      </c>
      <c r="F20" s="14" t="str">
        <f t="shared" si="1"/>
        <v>CS_08_01_CO_IMG11_small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CS_08_01_CO_IMG11_zoom</v>
      </c>
      <c r="I20" s="14" t="str">
        <f>IF(OR(B20&lt;&gt;"",J20&lt;&gt;""),IF($G$4="Recurso",IF(LEFT($G$5,1)="M",VLOOKUP($G$5,'[10]Definición técnica de imagenes'!$A$3:$G$17,6,FALSE),IF($G$5="F1","","")),'[10]Definición técnica de imagenes'!$F$16),"")</f>
        <v>800 x 600 px</v>
      </c>
      <c r="J20" s="14"/>
      <c r="K20" s="19"/>
    </row>
    <row r="21" spans="1:11" s="12" customFormat="1" x14ac:dyDescent="0.25">
      <c r="A21" s="13" t="str">
        <f t="shared" ref="A21:A30" si="2">IF(OR(B21&lt;&gt;"",J21&lt;&gt;""),CONCATENATE(LEFT(A20,3),IF(MID(A20,4,2)+1&lt;10,CONCATENATE("0",MID(A20,4,2)+1))),"")</f>
        <v/>
      </c>
      <c r="B21" s="29"/>
      <c r="C21" s="27" t="str">
        <f t="shared" ref="C21:C22" si="3">IF(OR(B21&lt;&gt;"",J21&lt;&gt;""),IF($G$4="Recurso",CONCATENATE($G$4," ",$G$5),$G$4),"")</f>
        <v/>
      </c>
      <c r="D21" s="14"/>
      <c r="E21" s="14"/>
      <c r="F21" s="14" t="str">
        <f t="shared" ref="F21:F74" si="4">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H74" si="5">IF(I21&lt;&gt;"",IF(OR(B21&lt;&gt;"",J21&lt;&gt;""),CONCATENATE($C$7,"_",$A21,IF($G$4="Cuaderno de Estudio","_zoom",CONCATENATE("a",IF(LEFT($G$5,1)="F",".jpg",".png")))),""),"")</f>
        <v/>
      </c>
      <c r="I21" s="14" t="str">
        <f>IF(OR(B21&lt;&gt;"",J21&lt;&gt;""),IF($G$4="Recurso",IF(LEFT($G$5,1)="M",VLOOKUP($G$5,'Definición técnica de imagenes'!$A$3:$G$17,6,FALSE),IF($G$5="F1","","")),'Definición técnica de imagenes'!$F$16),"")</f>
        <v/>
      </c>
      <c r="J21" s="21"/>
      <c r="K21" s="21"/>
    </row>
    <row r="22" spans="1:11" s="12" customFormat="1" x14ac:dyDescent="0.25">
      <c r="A22" s="13" t="str">
        <f t="shared" si="2"/>
        <v/>
      </c>
      <c r="B22" s="30"/>
      <c r="C22" s="27" t="str">
        <f t="shared" si="3"/>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5"/>
        <v/>
      </c>
      <c r="I22" s="14" t="str">
        <f>IF(OR(B22&lt;&gt;"",J22&lt;&gt;""),IF($G$4="Recurso",IF(LEFT($G$5,1)="M",VLOOKUP($G$5,'Definición técnica de imagenes'!$A$3:$G$17,6,FALSE),IF($G$5="F1","","")),'Definición técnica de imagenes'!$F$16),"")</f>
        <v/>
      </c>
      <c r="J22" s="14"/>
      <c r="K22" s="20"/>
    </row>
    <row r="23" spans="1:11" s="12" customFormat="1" x14ac:dyDescent="0.25">
      <c r="A23" s="13" t="str">
        <f t="shared" si="2"/>
        <v/>
      </c>
      <c r="B23" s="28"/>
      <c r="C23" s="28"/>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5"/>
        <v/>
      </c>
      <c r="I23" s="14" t="str">
        <f>IF(OR(B23&lt;&gt;"",J23&lt;&gt;""),IF($G$4="Recurso",IF(LEFT($G$5,1)="M",VLOOKUP($G$5,'Definición técnica de imagenes'!$A$3:$G$17,6,FALSE),IF($G$5="F1","","")),'Definición técnica de imagenes'!$F$16),"")</f>
        <v/>
      </c>
      <c r="J23" s="19"/>
      <c r="K23" s="19"/>
    </row>
    <row r="24" spans="1:11" s="12" customFormat="1" x14ac:dyDescent="0.25">
      <c r="A24" s="13" t="str">
        <f t="shared" si="2"/>
        <v/>
      </c>
      <c r="B24" s="27"/>
      <c r="C24" s="27"/>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5"/>
        <v/>
      </c>
      <c r="I24" s="14" t="str">
        <f>IF(OR(B24&lt;&gt;"",J24&lt;&gt;""),IF($G$4="Recurso",IF(LEFT($G$5,1)="M",VLOOKUP($G$5,'Definición técnica de imagenes'!$A$3:$G$17,6,FALSE),IF($G$5="F1","","")),'Definición técnica de imagenes'!$F$16),"")</f>
        <v/>
      </c>
      <c r="J24" s="14"/>
      <c r="K24" s="15"/>
    </row>
    <row r="25" spans="1:11" s="12" customFormat="1" x14ac:dyDescent="0.25">
      <c r="A25" s="13" t="str">
        <f t="shared" si="2"/>
        <v/>
      </c>
      <c r="B25" s="28"/>
      <c r="C25" s="28"/>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IF(OR(B25&lt;&gt;"",J25&lt;&gt;""),IF($G$4="Recurso",IF(LEFT($G$5,1)="M",VLOOKUP($G$5,'Definición técnica de imagenes'!$A$3:$G$17,6,FALSE),IF($G$5="F1","","")),'Definición técnica de imagenes'!$F$16),"")</f>
        <v/>
      </c>
      <c r="J25" s="14"/>
      <c r="K25" s="19"/>
    </row>
    <row r="26" spans="1:11" s="12" customFormat="1" x14ac:dyDescent="0.25">
      <c r="A26" s="13" t="str">
        <f t="shared" si="2"/>
        <v/>
      </c>
      <c r="B26" s="28"/>
      <c r="C26" s="28"/>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IF(OR(B26&lt;&gt;"",J26&lt;&gt;""),IF($G$4="Recurso",IF(LEFT($G$5,1)="M",VLOOKUP($G$5,'Definición técnica de imagenes'!$A$3:$G$17,6,FALSE),IF($G$5="F1","","")),'Definición técnica de imagenes'!$F$16),"")</f>
        <v/>
      </c>
      <c r="J26" s="14"/>
      <c r="K26" s="19"/>
    </row>
    <row r="27" spans="1:11" s="12" customFormat="1" x14ac:dyDescent="0.25">
      <c r="A27" s="13" t="str">
        <f t="shared" si="2"/>
        <v/>
      </c>
      <c r="B27" s="28"/>
      <c r="C27" s="28"/>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IF(OR(B27&lt;&gt;"",J27&lt;&gt;""),IF($G$4="Recurso",IF(LEFT($G$5,1)="M",VLOOKUP($G$5,'Definición técnica de imagenes'!$A$3:$G$17,6,FALSE),IF($G$5="F1","","")),'Definición técnica de imagenes'!$F$16),"")</f>
        <v/>
      </c>
      <c r="J27" s="19"/>
      <c r="K27" s="19"/>
    </row>
    <row r="28" spans="1:11" s="12" customFormat="1" x14ac:dyDescent="0.25">
      <c r="A28" s="13" t="str">
        <f t="shared" si="2"/>
        <v/>
      </c>
      <c r="B28" s="27"/>
      <c r="C28" s="27"/>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IF(OR(B28&lt;&gt;"",J28&lt;&gt;""),IF($G$4="Recurso",IF(LEFT($G$5,1)="M",VLOOKUP($G$5,'Definición técnica de imagenes'!$A$3:$G$17,6,FALSE),IF($G$5="F1","","")),'Definición técnica de imagenes'!$F$16),"")</f>
        <v/>
      </c>
      <c r="J28" s="19"/>
      <c r="K28" s="19"/>
    </row>
    <row r="29" spans="1:11" s="12" customFormat="1" x14ac:dyDescent="0.25">
      <c r="A29" s="13" t="str">
        <f t="shared" si="2"/>
        <v/>
      </c>
      <c r="B29" s="28"/>
      <c r="C29" s="28"/>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IF(OR(B29&lt;&gt;"",J29&lt;&gt;""),IF($G$4="Recurso",IF(LEFT($G$5,1)="M",VLOOKUP($G$5,'Definición técnica de imagenes'!$A$3:$G$17,6,FALSE),IF($G$5="F1","","")),'Definición técnica de imagenes'!$F$16),"")</f>
        <v/>
      </c>
      <c r="J29" s="19"/>
      <c r="K29" s="19"/>
    </row>
    <row r="30" spans="1:11" s="12" customFormat="1" x14ac:dyDescent="0.25">
      <c r="A30" s="13" t="str">
        <f t="shared" si="2"/>
        <v/>
      </c>
      <c r="B30" s="28"/>
      <c r="C30" s="28"/>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5"/>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5"/>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5"/>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5"/>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5"/>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5"/>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5"/>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location="filelinks"/>
    <hyperlink ref="B11" r:id="rId2"/>
    <hyperlink ref="B12" r:id="rId3" display="http://commons.wikimedia.org/wiki/File:Rigaud_Hyacinthe_-_Louis_XIV,_roi_de_France.jpg?uselang=es"/>
    <hyperlink ref="B13" r:id="rId4"/>
    <hyperlink ref="B14" r:id="rId5"/>
    <hyperlink ref="B15" r:id="rId6" location="mediaviewer/File:Triangle_trade2.png_x000a_4 Eso Ciencias Sociales, geografía e historia/Fin del Antiguo Régimen/El pensamiento liberal._x000a_"/>
    <hyperlink ref="B16" r:id="rId7" location="mediaviewer/File:Triangle_trade2.png" display="http://pt.wikipedia.org/wiki/Com%C3%A9rcio_Triangular#mediaviewer/File:Triangle_trade2.png"/>
    <hyperlink ref="B17" r:id="rId8" location="mediaviewer/File:Triangle_trade2.png" display="http://pt.wikipedia.org/wiki/Com%C3%A9rcio_Triangular#mediaviewer/File:Triangle_trade2.png"/>
    <hyperlink ref="B18" r:id="rId9"/>
    <hyperlink ref="B19" r:id="rId10" display="http://commons.wikimedia.org/wiki/File:Troisordres.jpg?uselang=es"/>
    <hyperlink ref="B20" r:id="rId11" display="http://commons.wikimedia.org/wiki/File:Troisordres.jpg?uselang=es"/>
  </hyperlinks>
  <pageMargins left="0.75" right="0.75" top="1" bottom="1" header="0.5" footer="0.5"/>
  <pageSetup orientation="portrait" horizontalDpi="4294967292" verticalDpi="4294967292"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1" t="s">
        <v>39</v>
      </c>
      <c r="B1" s="92"/>
      <c r="C1" s="92"/>
      <c r="D1" s="92"/>
      <c r="E1" s="92"/>
      <c r="F1" s="93"/>
    </row>
    <row r="2" spans="1:11" x14ac:dyDescent="0.25">
      <c r="A2" s="42" t="s">
        <v>43</v>
      </c>
      <c r="B2" s="43"/>
      <c r="C2" s="94" t="s">
        <v>14</v>
      </c>
      <c r="D2" s="95"/>
      <c r="E2" s="96"/>
      <c r="F2" s="44"/>
    </row>
    <row r="3" spans="1:11" ht="63" x14ac:dyDescent="0.25">
      <c r="A3" s="45" t="s">
        <v>44</v>
      </c>
      <c r="B3" s="43"/>
      <c r="C3" s="100" t="s">
        <v>15</v>
      </c>
      <c r="D3" s="101"/>
      <c r="E3" s="102"/>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3" t="str">
        <f>CONCATENATE(H21,"_",I21,"_",J21,"_CO")</f>
        <v>LE_07_04_CO</v>
      </c>
      <c r="E5" s="104"/>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9" t="str">
        <f>CONCATENATE("SolicitudGrafica_",D5,".xls")</f>
        <v>SolicitudGrafica_LE_07_04_CO.xls</v>
      </c>
      <c r="E7" s="89"/>
      <c r="F7" s="90"/>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1" t="s">
        <v>42</v>
      </c>
      <c r="B13" s="92"/>
      <c r="C13" s="92"/>
      <c r="D13" s="92"/>
      <c r="E13" s="92"/>
      <c r="F13" s="93"/>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4" t="s">
        <v>50</v>
      </c>
      <c r="D15" s="95"/>
      <c r="E15" s="95"/>
      <c r="F15" s="96"/>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7" t="str">
        <f>CONCATENATE(H21,"_",I21,"_",J21,"_",K45)</f>
        <v>LE_07_04_REC10</v>
      </c>
      <c r="E17" s="98"/>
      <c r="F17" s="99"/>
      <c r="J17" s="34">
        <v>14</v>
      </c>
      <c r="K17" s="34">
        <v>14</v>
      </c>
    </row>
    <row r="18" spans="1:11" ht="79.5" thickBot="1" x14ac:dyDescent="0.3">
      <c r="A18" s="45" t="s">
        <v>49</v>
      </c>
      <c r="B18" s="43"/>
      <c r="C18" s="74" t="s">
        <v>145</v>
      </c>
      <c r="D18" s="89" t="str">
        <f>CONCATENATE("SolicitudGrafica_",D17,".xls")</f>
        <v>SolicitudGrafica_LE_07_04_REC10.xls</v>
      </c>
      <c r="E18" s="89"/>
      <c r="F18" s="90"/>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2015-03-16T14:14:38Z</dcterms:modified>
</cp:coreProperties>
</file>