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Flor\Documents\Trabajo Ed Planeta\CienciasSociales\fuentes\contenidos\grado11\guion03\"/>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32" i="1" l="1"/>
  <c r="C33" i="1"/>
  <c r="C34" i="1"/>
  <c r="C35" i="1"/>
  <c r="C36" i="1"/>
  <c r="C37" i="1"/>
  <c r="C38" i="1"/>
  <c r="C39" i="1"/>
  <c r="C40" i="1"/>
  <c r="C41" i="1"/>
  <c r="C42" i="1"/>
  <c r="C43" i="1"/>
  <c r="C44" i="1"/>
  <c r="C31" i="1"/>
  <c r="C30" i="1"/>
  <c r="C29" i="1"/>
  <c r="C25" i="1"/>
  <c r="C26" i="1"/>
  <c r="C27" i="1"/>
  <c r="C28" i="1"/>
  <c r="C24" i="1"/>
  <c r="C23" i="1"/>
  <c r="I22" i="1"/>
  <c r="H22" i="1"/>
  <c r="F22" i="1"/>
  <c r="G22" i="1"/>
  <c r="C22" i="1"/>
  <c r="I11" i="1"/>
  <c r="I12" i="1"/>
  <c r="I13" i="1"/>
  <c r="I14" i="1"/>
  <c r="I15" i="1"/>
  <c r="I16" i="1"/>
  <c r="I17" i="1"/>
  <c r="I18" i="1"/>
  <c r="I19" i="1"/>
  <c r="I20" i="1"/>
  <c r="I21"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A10" i="1"/>
  <c r="A11" i="1"/>
  <c r="H11" i="1"/>
  <c r="A12" i="1"/>
  <c r="H12" i="1"/>
  <c r="A13" i="1"/>
  <c r="H13" i="1"/>
  <c r="A14" i="1"/>
  <c r="H14" i="1"/>
  <c r="A15" i="1"/>
  <c r="H15" i="1"/>
  <c r="A16" i="1"/>
  <c r="H16" i="1"/>
  <c r="A17" i="1"/>
  <c r="H17" i="1"/>
  <c r="A18" i="1"/>
  <c r="H18" i="1"/>
  <c r="H19" i="1"/>
  <c r="H20" i="1"/>
  <c r="H21"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10" i="1"/>
  <c r="F5" i="1"/>
  <c r="I21" i="2"/>
  <c r="K45" i="2"/>
  <c r="H21" i="2"/>
  <c r="J21" i="2"/>
  <c r="D17" i="2"/>
  <c r="D5" i="2"/>
  <c r="G10" i="1"/>
</calcChain>
</file>

<file path=xl/comments1.xml><?xml version="1.0" encoding="utf-8"?>
<comments xmlns="http://schemas.openxmlformats.org/spreadsheetml/2006/main">
  <authors>
    <author>Flor Buitrago</author>
  </authors>
  <commentList>
    <comment ref="K18" authorId="0" shapeId="0">
      <text>
        <r>
          <rPr>
            <b/>
            <sz val="9"/>
            <color indexed="81"/>
            <rFont val="Tahoma"/>
            <family val="2"/>
          </rPr>
          <t>Datos de la imagen:</t>
        </r>
        <r>
          <rPr>
            <sz val="9"/>
            <color indexed="81"/>
            <rFont val="Tahoma"/>
            <family val="2"/>
          </rPr>
          <t xml:space="preserve">
Esta fotografía fue producida por Agência Brasil, una agencia pública brasileña de noticias. Su  sitio  manifiesta:
O conteúdo deste site é publicado sob a licença Creative Commons Atribuição 3.0 Brasil
(El contenido de este sitio está publicado bajo la licencia Creative Commons License Attribution 3.0 Brasil)
Eres libre:
• para compartir – para copiar, distribuir y transmitir el trabajo
• para remezclar – para adaptar el trabajo
Bajo las siguientes condiciones:
atribución – Debes atribuir el trabajo de la manera especificada por el autor o persona que lo haya licenciado (pero no de manera que sugiera que estas personas te respaldan o respaldan el uso que hagas del trabajo).
</t>
        </r>
      </text>
    </comment>
    <comment ref="K20" authorId="0" shapeId="0">
      <text>
        <r>
          <rPr>
            <b/>
            <sz val="9"/>
            <color indexed="81"/>
            <rFont val="Tahoma"/>
            <family val="2"/>
          </rPr>
          <t>Flor Buitrago:</t>
        </r>
        <r>
          <rPr>
            <sz val="9"/>
            <color indexed="81"/>
            <rFont val="Tahoma"/>
            <family val="2"/>
          </rPr>
          <t xml:space="preserve">
los mismo datos que imagen 09</t>
        </r>
      </text>
    </comment>
  </commentList>
</comments>
</file>

<file path=xl/sharedStrings.xml><?xml version="1.0" encoding="utf-8"?>
<sst xmlns="http://schemas.openxmlformats.org/spreadsheetml/2006/main" count="364" uniqueCount="229">
  <si>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</si>
  <si>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</si>
  <si>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</si>
  <si>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</si>
  <si>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</si>
  <si>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</si>
  <si>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</si>
  <si>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</si>
  <si>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</si>
  <si>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</si>
  <si>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</si>
  <si>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</si>
  <si>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</si>
  <si>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</si>
  <si>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</si>
  <si>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</si>
  <si>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</si>
  <si>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</si>
  <si>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</si>
  <si>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</si>
  <si>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</si>
  <si>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</si>
  <si>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</si>
  <si>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</si>
  <si>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</si>
  <si>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</si>
  <si>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</si>
  <si>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</si>
  <si>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</si>
  <si>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</si>
  <si>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</si>
  <si>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</si>
  <si>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</si>
  <si>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</si>
  <si>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</si>
  <si>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</si>
  <si>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</si>
  <si>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</si>
  <si>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</si>
  <si>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</si>
  <si>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</si>
  <si>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</si>
  <si>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</si>
  <si>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</si>
  <si>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</si>
  <si>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</si>
  <si>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</si>
  <si>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</si>
  <si>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</si>
  <si>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</si>
  <si>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</si>
  <si>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</si>
  <si>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</si>
  <si>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</si>
  <si>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</si>
  <si>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</si>
  <si>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</si>
  <si>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</si>
  <si>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</si>
  <si>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</si>
  <si>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</si>
  <si>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</si>
  <si>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</si>
  <si>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</si>
  <si>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</si>
  <si>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</si>
  <si>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</si>
  <si>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</si>
  <si>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</si>
  <si>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</si>
  <si>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</si>
  <si>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</si>
  <si>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</si>
  <si>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</si>
  <si>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</si>
  <si>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</si>
  <si>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</si>
  <si>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</si>
  <si>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</si>
  <si>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</si>
  <si>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</si>
  <si>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</si>
  <si>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</si>
  <si>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</si>
  <si>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</si>
  <si>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</si>
  <si>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</si>
  <si>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</si>
  <si>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</si>
  <si>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</si>
  <si>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</si>
  <si>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</si>
  <si>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</si>
  <si>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</si>
  <si>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</si>
  <si>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</si>
  <si>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</si>
  <si>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</si>
  <si>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</si>
  <si>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</si>
  <si>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</si>
  <si>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</si>
  <si>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</si>
  <si>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</si>
  <si>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</si>
  <si>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</si>
  <si>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</si>
  <si>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</si>
  <si>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</si>
  <si>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</si>
  <si>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</si>
  <si>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</si>
  <si>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</si>
  <si>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</si>
  <si>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</si>
  <si>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</si>
  <si>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</si>
  <si>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</si>
  <si>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</si>
  <si>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</si>
  <si>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</si>
  <si>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</si>
  <si>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</si>
  <si>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</si>
  <si>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</si>
  <si>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</si>
  <si>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</si>
  <si>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</si>
  <si>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</si>
  <si>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</si>
  <si>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</si>
  <si>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</si>
  <si>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</si>
  <si>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</si>
  <si>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</si>
  <si>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</si>
  <si>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</si>
  <si>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</si>
  <si>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</si>
  <si>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</si>
  <si>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</si>
  <si>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</si>
  <si>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</si>
  <si>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</si>
  <si>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</si>
  <si>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Flor Angela Buitrago Escobar</t>
  </si>
  <si>
    <t>Cuaderno de Estudio</t>
  </si>
  <si>
    <t>América Latina</t>
  </si>
  <si>
    <t>CS_11_03_CO</t>
  </si>
  <si>
    <t>contenedores en puerto</t>
  </si>
  <si>
    <t>CEPAL.</t>
  </si>
  <si>
    <t>búsqueda pendiente</t>
  </si>
  <si>
    <t>Estampilla cubana, en homenaje a Salvador Allende</t>
  </si>
  <si>
    <t>Fotografía</t>
  </si>
  <si>
    <t>Vertical</t>
  </si>
  <si>
    <t>x</t>
  </si>
  <si>
    <t>Pinochet</t>
  </si>
  <si>
    <t>No al pago de la deuda externa</t>
  </si>
  <si>
    <t>Menem</t>
  </si>
  <si>
    <t>bomba de dólares</t>
  </si>
  <si>
    <t xml:space="preserve">http://upload.wikimedia.org/wikipedia/commons/a/af/Corrientes_Politicas_en_Latinoamerica.svg </t>
  </si>
  <si>
    <t>Ilustración</t>
  </si>
  <si>
    <t>Horizontal</t>
  </si>
  <si>
    <t>mapa corrientes políticas en AmLat</t>
  </si>
  <si>
    <t>crear con base en el mapa de Wikipedia, cambiar colores.</t>
  </si>
  <si>
    <t>http://upload.wikimedia.org/wikipedia/commons/thumb/c/ca/Presidentes_unasur_(cropped).jpg/1024px-Presidentes_unasur_(cropped).jpg</t>
  </si>
  <si>
    <t>Presidentes de la Unasur</t>
  </si>
  <si>
    <t>el autor revisó derechos</t>
  </si>
  <si>
    <t>IMG10</t>
  </si>
  <si>
    <t>huerto urbano</t>
  </si>
  <si>
    <t>http://upload.wikimedia.org/wikipedia/commons/a/a8/HugoChavez1823.jpeg</t>
  </si>
  <si>
    <t>IMG11</t>
  </si>
  <si>
    <t>Chávez con constitución de Venezuela</t>
  </si>
  <si>
    <t>autor revisó derechos</t>
  </si>
  <si>
    <t>IMG12</t>
  </si>
  <si>
    <t>IMG13</t>
  </si>
  <si>
    <t>IMG14</t>
  </si>
  <si>
    <t>IMG15</t>
  </si>
  <si>
    <t>IMG16</t>
  </si>
  <si>
    <t>IMG17</t>
  </si>
  <si>
    <t>IMG18</t>
  </si>
  <si>
    <t>IMG19</t>
  </si>
  <si>
    <t>IMG20</t>
  </si>
  <si>
    <t>IMG21</t>
  </si>
  <si>
    <t>Presidente Correa</t>
  </si>
  <si>
    <t>protesta en Venezuela</t>
  </si>
  <si>
    <t>Parque Yasuni, Ecuador</t>
  </si>
  <si>
    <t>Evo Morales</t>
  </si>
  <si>
    <t>Flamencos en laguna Hedionda, Bolivia</t>
  </si>
  <si>
    <t>Estampilla del Presidente Lula</t>
  </si>
  <si>
    <t>Protestas en Brasil, Dilma</t>
  </si>
  <si>
    <t>Cartel Campesinos por la resistencia</t>
  </si>
  <si>
    <t>recortal, que el cartel quede centrado</t>
  </si>
  <si>
    <t>auto en llamas, México</t>
  </si>
  <si>
    <t>Presidente Néstor K</t>
  </si>
  <si>
    <t>si hay una mejor, preferible.</t>
  </si>
  <si>
    <t>IMG22</t>
  </si>
  <si>
    <t>IMG23</t>
  </si>
  <si>
    <t>IMG24</t>
  </si>
  <si>
    <t>IMG25</t>
  </si>
  <si>
    <t>IMG26</t>
  </si>
  <si>
    <t>IMG27</t>
  </si>
  <si>
    <t>IMG28</t>
  </si>
  <si>
    <t>IMG29</t>
  </si>
  <si>
    <t>Cartel en protesta a Cristina F de K</t>
  </si>
  <si>
    <t>Presidental Michelle Bachelet</t>
  </si>
  <si>
    <t>Manifestación día de elecciones en Santiago de Chile</t>
  </si>
  <si>
    <t>José 'Pepe' Mujica</t>
  </si>
  <si>
    <t>Aquí debería ir una foto del Pepe en su viejo carro o frente a su casa, quedaría más acorde con el pie de foto. Ej. http://www.taringa.net/posts/videos/17779362/El-reggae-de-Pepe-Mujica-Uruguay.html</t>
  </si>
  <si>
    <t>Foto de presidente Tabaré Vázquez</t>
  </si>
  <si>
    <t>Palacio legislativo en Asunción</t>
  </si>
  <si>
    <t>Foto del presidente Lugo</t>
  </si>
  <si>
    <t>Marines norteamericanos en Nicaragua en 1932</t>
  </si>
  <si>
    <t>IMG30</t>
  </si>
  <si>
    <t>IMG31</t>
  </si>
  <si>
    <t>IMG32</t>
  </si>
  <si>
    <t>IMG33</t>
  </si>
  <si>
    <t>IMG34</t>
  </si>
  <si>
    <t>IMG35</t>
  </si>
  <si>
    <t>IMG36</t>
  </si>
  <si>
    <t>http://es.panampost.com/panam-staff/2014/06/26/nuevo-canal-interoceanico-de-nicaragua-superaria-al-de-panama/</t>
  </si>
  <si>
    <t>Datos del Canal de Nicaragua</t>
  </si>
  <si>
    <t>Crear imagen con base en la que está en la página, recorridos posibles y datos numéricos. Sin foto de Ortega</t>
  </si>
  <si>
    <t>industria contaminando</t>
  </si>
  <si>
    <t>Puede ser otra parecida si ya tienen alguna en AulaPlaneta.</t>
  </si>
  <si>
    <t xml:space="preserve">http://upload.wikimedia.org/wikipedia/commons/d/d7/Global_Warming_Map.es..png </t>
  </si>
  <si>
    <t>mapa de temperaturas, cambio climático</t>
  </si>
  <si>
    <t>Crear el mapa basado en la información de la imagen de Wikim</t>
  </si>
  <si>
    <t>Había adelantado trabajo pero no se hizo el encargo por cambios en manuscrito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</si>
</sst>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
      <sz val="12"/>
      <color theme="1"/>
      <name val="Times New Roman"/>
      <family val="1"/>
    </font>
    <font>
      <sz val="9"/>
      <color indexed="81"/>
      <name val="Tahoma"/>
      <family val="2"/>
    </font>
    <font>
      <b/>
      <sz val="9"/>
      <color indexed="81"/>
      <name val="Tahoma"/>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23" fillId="0" borderId="0" xfId="0" applyFont="1"/>
    <xf numFmtId="0" fontId="4" fillId="0" borderId="0" xfId="51" applyAlignment="1">
      <alignment vertical="center"/>
    </xf>
    <xf numFmtId="0" fontId="4" fillId="0" borderId="0" xfId="51"/>
    <xf numFmtId="0" fontId="22" fillId="0" borderId="0" xfId="0" applyFont="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0" fillId="9" borderId="0" xfId="0" applyFill="1" applyBorder="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upload.wikimedia.org/wikipedia/commons/a/a8/HugoChavez1823.jpeg" TargetMode="External"/><Relationship Id="rId7" Type="http://schemas.openxmlformats.org/officeDocument/2006/relationships/vmlDrawing" Target="../drawings/vmlDrawing1.vml"/><Relationship Id="rId2" Type="http://schemas.openxmlformats.org/officeDocument/2006/relationships/hyperlink" Target="http://upload.wikimedia.org/wikipedia/commons/thumb/c/ca/Presidentes_unasur_(cropped).jpg/1024px-Presidentes_unasur_(cropped).jpg" TargetMode="External"/><Relationship Id="rId1" Type="http://schemas.openxmlformats.org/officeDocument/2006/relationships/hyperlink" Target="http://upload.wikimedia.org/wikipedia/commons/a/af/Corrientes_Politicas_en_Latinoamerica.svg" TargetMode="External"/><Relationship Id="rId6" Type="http://schemas.openxmlformats.org/officeDocument/2006/relationships/printerSettings" Target="../printerSettings/printerSettings1.bin"/><Relationship Id="rId5" Type="http://schemas.openxmlformats.org/officeDocument/2006/relationships/hyperlink" Target="http://upload.wikimedia.org/wikipedia/commons/d/d7/Global_Warming_Map.es..png" TargetMode="External"/><Relationship Id="rId4" Type="http://schemas.openxmlformats.org/officeDocument/2006/relationships/hyperlink" Target="http://es.panampost.com/panam-staff/2014/06/26/nuevo-canal-interoceanico-de-nicaragua-superaria-al-de-panama/"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15" sqref="C15"/>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08" t="s">
        <v>228</v>
      </c>
      <c r="C1" s="1"/>
      <c r="D1" s="1"/>
      <c r="F1" s="1"/>
      <c r="G1" s="1"/>
      <c r="H1" s="48"/>
      <c r="I1" s="48"/>
      <c r="J1" s="16"/>
      <c r="K1" s="16"/>
    </row>
    <row r="2" spans="1:16" ht="15.75" x14ac:dyDescent="0.25">
      <c r="A2" s="1"/>
      <c r="B2" s="3" t="s">
        <v>129</v>
      </c>
      <c r="C2" s="84" t="s">
        <v>23</v>
      </c>
      <c r="D2" s="85"/>
      <c r="F2" s="77" t="s">
        <v>0</v>
      </c>
      <c r="G2" s="78"/>
      <c r="H2" s="48"/>
      <c r="I2" s="48"/>
      <c r="J2" s="16"/>
    </row>
    <row r="3" spans="1:16" ht="15.75" x14ac:dyDescent="0.25">
      <c r="A3" s="1"/>
      <c r="B3" s="4" t="s">
        <v>8</v>
      </c>
      <c r="C3" s="86">
        <v>11</v>
      </c>
      <c r="D3" s="87"/>
      <c r="F3" s="79">
        <v>42156</v>
      </c>
      <c r="G3" s="80"/>
      <c r="H3" s="48"/>
      <c r="I3" s="48"/>
      <c r="J3" s="16"/>
    </row>
    <row r="4" spans="1:16" ht="16.5" x14ac:dyDescent="0.3">
      <c r="A4" s="1"/>
      <c r="B4" s="4" t="s">
        <v>54</v>
      </c>
      <c r="C4" s="86" t="s">
        <v>147</v>
      </c>
      <c r="D4" s="87"/>
      <c r="E4" s="5"/>
      <c r="F4" s="47" t="s">
        <v>55</v>
      </c>
      <c r="G4" s="46" t="s">
        <v>146</v>
      </c>
      <c r="H4" s="48"/>
      <c r="I4" s="48"/>
      <c r="J4" s="16"/>
      <c r="K4" s="16"/>
    </row>
    <row r="5" spans="1:16" ht="16.5" thickBot="1" x14ac:dyDescent="0.3">
      <c r="A5" s="1"/>
      <c r="B5" s="6" t="s">
        <v>1</v>
      </c>
      <c r="C5" s="88" t="s">
        <v>145</v>
      </c>
      <c r="D5" s="89"/>
      <c r="E5" s="5"/>
      <c r="F5" s="45" t="str">
        <f>IF(G4="Recurso","Motor del recurso","")</f>
        <v/>
      </c>
      <c r="G5" s="45"/>
      <c r="H5" s="48"/>
      <c r="I5" s="69"/>
      <c r="J5" s="16"/>
      <c r="K5" s="16"/>
    </row>
    <row r="6" spans="1:16" ht="16.5" thickBot="1" x14ac:dyDescent="0.3">
      <c r="A6" s="1"/>
      <c r="B6" s="1"/>
      <c r="C6" s="1"/>
      <c r="D6" s="1"/>
      <c r="E6" s="7"/>
      <c r="F6" s="1"/>
      <c r="G6" s="1"/>
      <c r="H6" s="48"/>
      <c r="I6" s="48"/>
      <c r="J6" s="16"/>
      <c r="K6" s="16"/>
    </row>
    <row r="7" spans="1:16" ht="15" customHeight="1" x14ac:dyDescent="0.25">
      <c r="A7" s="1"/>
      <c r="B7" s="32" t="s">
        <v>40</v>
      </c>
      <c r="C7" s="8" t="s">
        <v>148</v>
      </c>
      <c r="D7" s="31" t="s">
        <v>39</v>
      </c>
      <c r="F7" s="1"/>
      <c r="G7" s="1"/>
      <c r="H7" s="1"/>
      <c r="I7" s="1"/>
      <c r="J7" s="16"/>
      <c r="K7" s="16"/>
    </row>
    <row r="8" spans="1:16" s="9" customFormat="1" ht="16.5" thickBot="1" x14ac:dyDescent="0.3">
      <c r="A8" s="10"/>
      <c r="B8" s="10"/>
      <c r="C8" s="10"/>
      <c r="D8" s="11"/>
      <c r="E8" s="11"/>
      <c r="F8" s="81" t="s">
        <v>62</v>
      </c>
      <c r="G8" s="82"/>
      <c r="H8" s="82"/>
      <c r="I8" s="83"/>
      <c r="J8" s="18"/>
      <c r="K8" s="12"/>
      <c r="L8" s="2"/>
      <c r="M8" s="2"/>
      <c r="N8" s="2"/>
      <c r="O8" s="2"/>
      <c r="P8" s="2"/>
    </row>
    <row r="9" spans="1:16" ht="26.25" thickBot="1" x14ac:dyDescent="0.3">
      <c r="A9" s="28" t="s">
        <v>2</v>
      </c>
      <c r="B9" s="23" t="s">
        <v>9</v>
      </c>
      <c r="C9" s="22" t="s">
        <v>3</v>
      </c>
      <c r="D9" s="22" t="s">
        <v>4</v>
      </c>
      <c r="E9" s="22" t="s">
        <v>5</v>
      </c>
      <c r="F9" s="68" t="s">
        <v>61</v>
      </c>
      <c r="G9" s="68" t="s">
        <v>59</v>
      </c>
      <c r="H9" s="68" t="s">
        <v>60</v>
      </c>
      <c r="I9" s="68" t="s">
        <v>121</v>
      </c>
      <c r="J9" s="23" t="s">
        <v>6</v>
      </c>
      <c r="K9" s="24" t="s">
        <v>7</v>
      </c>
    </row>
    <row r="10" spans="1:16" s="12" customFormat="1" x14ac:dyDescent="0.25">
      <c r="A10" s="13" t="str">
        <f>IF(OR(B10&lt;&gt;"",J10&lt;&gt;""),"IMG01","")</f>
        <v>IMG01</v>
      </c>
      <c r="B10" s="25" t="s">
        <v>155</v>
      </c>
      <c r="C10" s="25" t="str">
        <f>IF(OR(B10&lt;&gt;"",J10&lt;&gt;""),IF($G$4="Recurso",CONCATENATE($G$4," ",$G$5),$G$4),"")</f>
        <v>Cuaderno de Estudio</v>
      </c>
      <c r="D10" s="14"/>
      <c r="E10" s="14"/>
      <c r="F10" s="14" t="str">
        <f>IF(OR(B10&lt;&gt;"",J10&lt;&gt;""),CONCATENATE($C$7,"_",$A10,IF($G$4="Cuaderno de Estudio","_small",CONCATENATE(IF(I10="","","n"),IF(LEFT($G$5,1)="F",".jpg",".png")))),"")</f>
        <v>CS_11_03_CO_IMG01_small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CS_11_03_CO_IMG01_zoom</v>
      </c>
      <c r="I10" s="14" t="str">
        <f>IF(OR(B10&lt;&gt;"",J10&lt;&gt;""),IF($G$4="Recurso",IF(LEFT($G$5,1)="M",IF(VLOOKUP($G$5,'Definición técnica de imagenes'!$A$3:$G$17,6,FALSE)=0,"",VLOOKUP($G$5,'Definición técnica de imagenes'!$A$3:$G$17,6,FALSE)),IF($G$5="F1","","")),'Definición técnica de imagenes'!$F$16),"")</f>
        <v>800 x 600 px</v>
      </c>
      <c r="J10" s="14" t="s">
        <v>150</v>
      </c>
      <c r="K10" s="19" t="s">
        <v>151</v>
      </c>
    </row>
    <row r="11" spans="1:16" s="12" customFormat="1" ht="13.9" customHeight="1" x14ac:dyDescent="0.25">
      <c r="A11" s="13" t="str">
        <f>IF(OR(B11&lt;&gt;"",J11&lt;&gt;""),CONCATENATE(LEFT(A10,3),IF(MID(A10,4,2)+1&lt;10,CONCATENATE("0",MID(A10,4,2)+1))),"")</f>
        <v>IMG02</v>
      </c>
      <c r="B11" s="72">
        <v>205901122</v>
      </c>
      <c r="C11" s="25" t="str">
        <f t="shared" ref="C11:C21" si="0">IF(OR(B11&lt;&gt;"",J11&lt;&gt;""),IF($G$4="Recurso",CONCATENATE($G$4," ",$G$5),$G$4),"")</f>
        <v>Cuaderno de Estudio</v>
      </c>
      <c r="D11" s="14" t="s">
        <v>153</v>
      </c>
      <c r="E11" s="14" t="s">
        <v>154</v>
      </c>
      <c r="F11" s="14" t="str">
        <f t="shared" ref="F11:F74" si="1">IF(OR(B11&lt;&gt;"",J11&lt;&gt;""),CONCATENATE($C$7,"_",$A11,IF($G$4="Cuaderno de Estudio","_small",CONCATENATE(IF(I11="","","n"),IF(LEFT($G$5,1)="F",".jpg",".png")))),"")</f>
        <v>CS_11_03_CO_IMG02_small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CS_11_03_CO_IMG02_zoom</v>
      </c>
      <c r="I11" s="14" t="str">
        <f>IF(OR(B11&lt;&gt;"",J11&lt;&gt;""),IF($G$4="Recurso",IF(LEFT($G$5,1)="M",IF(VLOOKUP($G$5,'Definición técnica de imagenes'!$A$3:$G$17,6,FALSE)=0,"",VLOOKUP($G$5,'Definición técnica de imagenes'!$A$3:$G$17,6,FALSE)),IF($G$5="F1","","")),'Definición técnica de imagenes'!$F$16),"")</f>
        <v>800 x 600 px</v>
      </c>
      <c r="J11" s="19" t="s">
        <v>149</v>
      </c>
      <c r="K11" s="15"/>
    </row>
    <row r="12" spans="1:16" s="12" customFormat="1" ht="15.75" x14ac:dyDescent="0.25">
      <c r="A12" s="13" t="str">
        <f t="shared" ref="A12:A18" si="3">IF(OR(B12&lt;&gt;"",J12&lt;&gt;""),CONCATENATE(LEFT(A11,3),IF(MID(A11,4,2)+1&lt;10,CONCATENATE("0",MID(A11,4,2)+1))),"")</f>
        <v>IMG03</v>
      </c>
      <c r="B12" s="73">
        <v>96171500</v>
      </c>
      <c r="C12" s="25" t="str">
        <f t="shared" si="0"/>
        <v>Cuaderno de Estudio</v>
      </c>
      <c r="D12" s="14" t="s">
        <v>153</v>
      </c>
      <c r="E12" s="14" t="s">
        <v>154</v>
      </c>
      <c r="F12" s="14" t="str">
        <f t="shared" si="1"/>
        <v>CS_11_03_CO_IMG03_small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CS_11_03_CO_IMG03_zoom</v>
      </c>
      <c r="I12" s="14" t="str">
        <f>IF(OR(B12&lt;&gt;"",J12&lt;&gt;""),IF($G$4="Recurso",IF(LEFT($G$5,1)="M",IF(VLOOKUP($G$5,'Definición técnica de imagenes'!$A$3:$G$17,6,FALSE)=0,"",VLOOKUP($G$5,'Definición técnica de imagenes'!$A$3:$G$17,6,FALSE)),IF($G$5="F1","","")),'Definición técnica de imagenes'!$F$16),"")</f>
        <v>800 x 600 px</v>
      </c>
      <c r="J12" s="73" t="s">
        <v>152</v>
      </c>
      <c r="K12" s="19"/>
    </row>
    <row r="13" spans="1:16" s="12" customFormat="1" x14ac:dyDescent="0.25">
      <c r="A13" s="13" t="str">
        <f t="shared" si="3"/>
        <v>IMG04</v>
      </c>
      <c r="B13" s="26" t="s">
        <v>155</v>
      </c>
      <c r="C13" s="25" t="str">
        <f t="shared" si="0"/>
        <v>Cuaderno de Estudio</v>
      </c>
      <c r="D13" s="14"/>
      <c r="E13" s="14"/>
      <c r="F13" s="14" t="str">
        <f t="shared" si="1"/>
        <v>CS_11_03_CO_IMG04_small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CS_11_03_CO_IMG04_zoom</v>
      </c>
      <c r="I13" s="14" t="str">
        <f>IF(OR(B13&lt;&gt;"",J13&lt;&gt;""),IF($G$4="Recurso",IF(LEFT($G$5,1)="M",IF(VLOOKUP($G$5,'Definición técnica de imagenes'!$A$3:$G$17,6,FALSE)=0,"",VLOOKUP($G$5,'Definición técnica de imagenes'!$A$3:$G$17,6,FALSE)),IF($G$5="F1","","")),'Definición técnica de imagenes'!$F$16),"")</f>
        <v>800 x 600 px</v>
      </c>
      <c r="J13" s="19" t="s">
        <v>156</v>
      </c>
      <c r="K13" s="19" t="s">
        <v>151</v>
      </c>
    </row>
    <row r="14" spans="1:16" s="12" customFormat="1" ht="15.75" x14ac:dyDescent="0.25">
      <c r="A14" s="13" t="str">
        <f t="shared" si="3"/>
        <v>IMG05</v>
      </c>
      <c r="B14" s="26" t="s">
        <v>155</v>
      </c>
      <c r="C14" s="25" t="str">
        <f t="shared" si="0"/>
        <v>Cuaderno de Estudio</v>
      </c>
      <c r="D14" s="14"/>
      <c r="E14" s="14"/>
      <c r="F14" s="14" t="str">
        <f t="shared" si="1"/>
        <v>CS_11_03_CO_IMG05_small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CS_11_03_CO_IMG05_zoom</v>
      </c>
      <c r="I14" s="14" t="str">
        <f>IF(OR(B14&lt;&gt;"",J14&lt;&gt;""),IF($G$4="Recurso",IF(LEFT($G$5,1)="M",IF(VLOOKUP($G$5,'Definición técnica de imagenes'!$A$3:$G$17,6,FALSE)=0,"",VLOOKUP($G$5,'Definición técnica de imagenes'!$A$3:$G$17,6,FALSE)),IF($G$5="F1","","")),'Definición técnica de imagenes'!$F$16),"")</f>
        <v>800 x 600 px</v>
      </c>
      <c r="J14" s="73" t="s">
        <v>157</v>
      </c>
      <c r="K14" s="19" t="s">
        <v>151</v>
      </c>
    </row>
    <row r="15" spans="1:16" s="12" customFormat="1" x14ac:dyDescent="0.25">
      <c r="A15" s="13" t="str">
        <f t="shared" si="3"/>
        <v>IMG06</v>
      </c>
      <c r="B15" s="26" t="s">
        <v>155</v>
      </c>
      <c r="C15" s="25" t="str">
        <f t="shared" si="0"/>
        <v>Cuaderno de Estudio</v>
      </c>
      <c r="D15" s="14"/>
      <c r="E15" s="14"/>
      <c r="F15" s="14" t="str">
        <f t="shared" si="1"/>
        <v>CS_11_03_CO_IMG06_small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CS_11_03_CO_IMG06_zoom</v>
      </c>
      <c r="I15" s="14" t="str">
        <f>IF(OR(B15&lt;&gt;"",J15&lt;&gt;""),IF($G$4="Recurso",IF(LEFT($G$5,1)="M",IF(VLOOKUP($G$5,'Definición técnica de imagenes'!$A$3:$G$17,6,FALSE)=0,"",VLOOKUP($G$5,'Definición técnica de imagenes'!$A$3:$G$17,6,FALSE)),IF($G$5="F1","","")),'Definición técnica de imagenes'!$F$16),"")</f>
        <v>800 x 600 px</v>
      </c>
      <c r="J15" s="21" t="s">
        <v>158</v>
      </c>
      <c r="K15" s="21" t="s">
        <v>151</v>
      </c>
    </row>
    <row r="16" spans="1:16" s="12" customFormat="1" ht="14.25" x14ac:dyDescent="0.3">
      <c r="A16" s="13" t="str">
        <f t="shared" si="3"/>
        <v>IMG07</v>
      </c>
      <c r="B16" s="26">
        <v>112959457</v>
      </c>
      <c r="C16" s="25" t="str">
        <f t="shared" si="0"/>
        <v>Cuaderno de Estudio</v>
      </c>
      <c r="D16" s="14" t="s">
        <v>153</v>
      </c>
      <c r="E16" s="14" t="s">
        <v>154</v>
      </c>
      <c r="F16" s="14" t="str">
        <f t="shared" si="1"/>
        <v>CS_11_03_CO_IMG07_small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CS_11_03_CO_IMG07_zoom</v>
      </c>
      <c r="I16" s="14" t="str">
        <f>IF(OR(B16&lt;&gt;"",J16&lt;&gt;""),IF($G$4="Recurso",IF(LEFT($G$5,1)="M",IF(VLOOKUP($G$5,'Definición técnica de imagenes'!$A$3:$G$17,6,FALSE)=0,"",VLOOKUP($G$5,'Definición técnica de imagenes'!$A$3:$G$17,6,FALSE)),IF($G$5="F1","","")),'Definición técnica de imagenes'!$F$16),"")</f>
        <v>800 x 600 px</v>
      </c>
      <c r="J16" s="27" t="s">
        <v>159</v>
      </c>
      <c r="K16" s="29"/>
    </row>
    <row r="17" spans="1:11" s="12" customFormat="1" ht="27" x14ac:dyDescent="0.25">
      <c r="A17" s="13" t="str">
        <f t="shared" si="3"/>
        <v>IMG08</v>
      </c>
      <c r="B17" s="74" t="s">
        <v>160</v>
      </c>
      <c r="C17" s="25" t="str">
        <f t="shared" si="0"/>
        <v>Cuaderno de Estudio</v>
      </c>
      <c r="D17" s="14" t="s">
        <v>161</v>
      </c>
      <c r="E17" s="14" t="s">
        <v>162</v>
      </c>
      <c r="F17" s="14" t="str">
        <f t="shared" si="1"/>
        <v>CS_11_03_CO_IMG08_small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CS_11_03_CO_IMG08_zoom</v>
      </c>
      <c r="I17" s="14" t="str">
        <f>IF(OR(B17&lt;&gt;"",J17&lt;&gt;""),IF($G$4="Recurso",IF(LEFT($G$5,1)="M",IF(VLOOKUP($G$5,'Definición técnica de imagenes'!$A$3:$G$17,6,FALSE)=0,"",VLOOKUP($G$5,'Definición técnica de imagenes'!$A$3:$G$17,6,FALSE)),IF($G$5="F1","","")),'Definición técnica de imagenes'!$F$16),"")</f>
        <v>800 x 600 px</v>
      </c>
      <c r="J17" s="21" t="s">
        <v>163</v>
      </c>
      <c r="K17" s="21" t="s">
        <v>164</v>
      </c>
    </row>
    <row r="18" spans="1:11" s="12" customFormat="1" ht="15.75" x14ac:dyDescent="0.25">
      <c r="A18" s="13" t="str">
        <f t="shared" si="3"/>
        <v>IMG09</v>
      </c>
      <c r="B18" s="75" t="s">
        <v>165</v>
      </c>
      <c r="C18" s="25" t="str">
        <f t="shared" si="0"/>
        <v>Cuaderno de Estudio</v>
      </c>
      <c r="D18" s="14" t="s">
        <v>153</v>
      </c>
      <c r="E18" s="14" t="s">
        <v>162</v>
      </c>
      <c r="F18" s="14" t="str">
        <f t="shared" si="1"/>
        <v>CS_11_03_CO_IMG09_small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CS_11_03_CO_IMG09_zoom</v>
      </c>
      <c r="I18" s="14" t="str">
        <f>IF(OR(B18&lt;&gt;"",J18&lt;&gt;""),IF($G$4="Recurso",IF(LEFT($G$5,1)="M",IF(VLOOKUP($G$5,'Definición técnica de imagenes'!$A$3:$G$17,6,FALSE)=0,"",VLOOKUP($G$5,'Definición técnica de imagenes'!$A$3:$G$17,6,FALSE)),IF($G$5="F1","","")),'Definición técnica de imagenes'!$F$16),"")</f>
        <v>800 x 600 px</v>
      </c>
      <c r="J18" s="21" t="s">
        <v>166</v>
      </c>
      <c r="K18" s="21" t="s">
        <v>167</v>
      </c>
    </row>
    <row r="19" spans="1:11" s="12" customFormat="1" ht="16.5" x14ac:dyDescent="0.3">
      <c r="A19" s="13" t="s">
        <v>168</v>
      </c>
      <c r="B19" s="73">
        <v>229734697</v>
      </c>
      <c r="C19" s="25" t="str">
        <f t="shared" si="0"/>
        <v>Cuaderno de Estudio</v>
      </c>
      <c r="D19" s="14" t="s">
        <v>153</v>
      </c>
      <c r="E19" s="14" t="s">
        <v>154</v>
      </c>
      <c r="F19" s="14" t="str">
        <f t="shared" si="1"/>
        <v>CS_11_03_CO_IMG10_small</v>
      </c>
      <c r="G19" s="14" t="str">
        <f>IF(F19&lt;&gt;"",IF($G$4="Recurso",IF(LEFT($G$5,1)="M",VLOOKUP($G$5,'Definición técnica de imagenes'!$A$3:$G$17,5,FALSE),IF($G$5="F1",'Definición técnica de imagenes'!$E$15,'Definición técnica de imagenes'!$F$13)),'Definición técnica de imagenes'!$E$16),"")</f>
        <v>526 x 370 px</v>
      </c>
      <c r="H19" s="14" t="str">
        <f t="shared" si="2"/>
        <v>CS_11_03_CO_IMG10_zoom</v>
      </c>
      <c r="I19" s="14" t="str">
        <f>IF(OR(B19&lt;&gt;"",J19&lt;&gt;""),IF($G$4="Recurso",IF(LEFT($G$5,1)="M",IF(VLOOKUP($G$5,'Definición técnica de imagenes'!$A$3:$G$17,6,FALSE)=0,"",VLOOKUP($G$5,'Definición técnica de imagenes'!$A$3:$G$17,6,FALSE)),IF($G$5="F1","","")),'Definición técnica de imagenes'!$F$16),"")</f>
        <v>800 x 600 px</v>
      </c>
      <c r="J19" s="27" t="s">
        <v>169</v>
      </c>
      <c r="K19" s="29"/>
    </row>
    <row r="20" spans="1:11" s="12" customFormat="1" ht="15.75" x14ac:dyDescent="0.25">
      <c r="A20" s="13" t="s">
        <v>171</v>
      </c>
      <c r="B20" s="75" t="s">
        <v>170</v>
      </c>
      <c r="C20" s="25" t="str">
        <f t="shared" si="0"/>
        <v>Cuaderno de Estudio</v>
      </c>
      <c r="D20" s="14" t="s">
        <v>153</v>
      </c>
      <c r="E20" s="14" t="s">
        <v>154</v>
      </c>
      <c r="F20" s="14" t="str">
        <f t="shared" si="1"/>
        <v>CS_11_03_CO_IMG11_small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CS_11_03_CO_IMG11_zoom</v>
      </c>
      <c r="I20" s="14" t="str">
        <f>IF(OR(B20&lt;&gt;"",J20&lt;&gt;""),IF($G$4="Recurso",IF(LEFT($G$5,1)="M",IF(VLOOKUP($G$5,'Definición técnica de imagenes'!$A$3:$G$17,6,FALSE)=0,"",VLOOKUP($G$5,'Definición técnica de imagenes'!$A$3:$G$17,6,FALSE)),IF($G$5="F1","","")),'Definición técnica de imagenes'!$F$16),"")</f>
        <v>800 x 600 px</v>
      </c>
      <c r="J20" s="19" t="s">
        <v>172</v>
      </c>
      <c r="K20" s="21" t="s">
        <v>173</v>
      </c>
    </row>
    <row r="21" spans="1:11" s="12" customFormat="1" ht="15.75" x14ac:dyDescent="0.25">
      <c r="A21" s="13" t="s">
        <v>174</v>
      </c>
      <c r="B21" s="73">
        <v>182109116</v>
      </c>
      <c r="C21" s="25" t="str">
        <f t="shared" si="0"/>
        <v>Cuaderno de Estudio</v>
      </c>
      <c r="D21" s="14" t="s">
        <v>153</v>
      </c>
      <c r="E21" s="14" t="s">
        <v>162</v>
      </c>
      <c r="F21" s="14" t="str">
        <f t="shared" si="1"/>
        <v>CS_11_03_CO_IMG12_small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CS_11_03_CO_IMG12_zoom</v>
      </c>
      <c r="I21" s="14" t="str">
        <f>IF(OR(B21&lt;&gt;"",J21&lt;&gt;""),IF($G$4="Recurso",IF(LEFT($G$5,1)="M",IF(VLOOKUP($G$5,'Definición técnica de imagenes'!$A$3:$G$17,6,FALSE)=0,"",VLOOKUP($G$5,'Definición técnica de imagenes'!$A$3:$G$17,6,FALSE)),IF($G$5="F1","","")),'Definición técnica de imagenes'!$F$16),"")</f>
        <v>800 x 600 px</v>
      </c>
      <c r="J21" s="21" t="s">
        <v>185</v>
      </c>
      <c r="K21" s="21"/>
    </row>
    <row r="22" spans="1:11" s="12" customFormat="1" ht="15.75" x14ac:dyDescent="0.25">
      <c r="A22" s="13" t="s">
        <v>175</v>
      </c>
      <c r="B22" s="73">
        <v>197670512</v>
      </c>
      <c r="C22" s="25" t="str">
        <f t="shared" ref="C22:C44" si="4">IF(OR(B22&lt;&gt;"",J22&lt;&gt;""),IF($G$4="Recurso",CONCATENATE($G$4," ",$G$5),$G$4),"")</f>
        <v>Cuaderno de Estudio</v>
      </c>
      <c r="D22" s="14" t="s">
        <v>153</v>
      </c>
      <c r="E22" s="14" t="s">
        <v>154</v>
      </c>
      <c r="F22" s="14" t="str">
        <f t="shared" ref="F22" si="5">IF(OR(B22&lt;&gt;"",J22&lt;&gt;""),CONCATENATE($C$7,"_",$A22,IF($G$4="Cuaderno de Estudio","_small",CONCATENATE(IF(I22="","","n"),IF(LEFT($G$5,1)="F",".jpg",".png")))),"")</f>
        <v>CS_11_03_CO_IMG13_small</v>
      </c>
      <c r="G22" s="14" t="str">
        <f>IF(F22&lt;&gt;"",IF($G$4="Recurso",IF(LEFT($G$5,1)="M",VLOOKUP($G$5,'Definición técnica de imagenes'!$A$3:$G$17,5,FALSE),IF($G$5="F1",'Definición técnica de imagenes'!$E$15,'Definición técnica de imagenes'!$F$13)),'Definición técnica de imagenes'!$E$16),"")</f>
        <v>526 x 370 px</v>
      </c>
      <c r="H22" s="14" t="str">
        <f t="shared" ref="H22" si="6">IF(AND(I22&lt;&gt;"",I22&lt;&gt;0),IF(OR(B22&lt;&gt;"",J22&lt;&gt;""),CONCATENATE($C$7,"_",$A22,IF($G$4="Cuaderno de Estudio","_zoom",CONCATENATE("a",IF(LEFT($G$5,1)="F",".jpg",".png")))),""),"")</f>
        <v>CS_11_03_CO_IMG13_zoom</v>
      </c>
      <c r="I22" s="14" t="str">
        <f>IF(OR(B22&lt;&gt;"",J22&lt;&gt;""),IF($G$4="Recurso",IF(LEFT($G$5,1)="M",IF(VLOOKUP($G$5,'Definición técnica de imagenes'!$A$3:$G$17,6,FALSE)=0,"",VLOOKUP($G$5,'Definición técnica de imagenes'!$A$3:$G$17,6,FALSE)),IF($G$5="F1","","")),'Definición técnica de imagenes'!$F$16),"")</f>
        <v>800 x 600 px</v>
      </c>
      <c r="J22" s="21" t="s">
        <v>184</v>
      </c>
      <c r="K22" s="20"/>
    </row>
    <row r="23" spans="1:11" s="12" customFormat="1" ht="15.75" x14ac:dyDescent="0.25">
      <c r="A23" s="13" t="s">
        <v>176</v>
      </c>
      <c r="B23" s="73">
        <v>181331087</v>
      </c>
      <c r="C23" s="26" t="str">
        <f t="shared" si="4"/>
        <v>Cuaderno de Estudio</v>
      </c>
      <c r="D23" s="14" t="s">
        <v>153</v>
      </c>
      <c r="E23" s="14" t="s">
        <v>162</v>
      </c>
      <c r="F23" s="14" t="str">
        <f t="shared" si="1"/>
        <v>CS_11_03_CO_IMG14_small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CS_11_03_CO_IMG14_zoom</v>
      </c>
      <c r="I23" s="14" t="str">
        <f>IF(OR(B23&lt;&gt;"",J23&lt;&gt;""),IF($G$4="Recurso",IF(LEFT($G$5,1)="M",IF(VLOOKUP($G$5,'Definición técnica de imagenes'!$A$3:$G$17,6,FALSE)=0,"",VLOOKUP($G$5,'Definición técnica de imagenes'!$A$3:$G$17,6,FALSE)),IF($G$5="F1","","")),'Definición técnica de imagenes'!$F$16),"")</f>
        <v>800 x 600 px</v>
      </c>
      <c r="J23" s="19" t="s">
        <v>186</v>
      </c>
      <c r="K23" s="19"/>
    </row>
    <row r="24" spans="1:11" s="12" customFormat="1" ht="15.75" x14ac:dyDescent="0.25">
      <c r="A24" s="13" t="s">
        <v>177</v>
      </c>
      <c r="B24" s="73">
        <v>197670503</v>
      </c>
      <c r="C24" s="26" t="str">
        <f t="shared" si="4"/>
        <v>Cuaderno de Estudio</v>
      </c>
      <c r="D24" s="14" t="s">
        <v>153</v>
      </c>
      <c r="E24" s="14" t="s">
        <v>154</v>
      </c>
      <c r="F24" s="14" t="str">
        <f t="shared" si="1"/>
        <v>CS_11_03_CO_IMG15_small</v>
      </c>
      <c r="G24" s="14" t="str">
        <f>IF(F24&lt;&gt;"",IF($G$4="Recurso",IF(LEFT($G$5,1)="M",VLOOKUP($G$5,'Definición técnica de imagenes'!$A$3:$G$17,5,FALSE),IF($G$5="F1",'Definición técnica de imagenes'!$E$15,'Definición técnica de imagenes'!$F$13)),'Definición técnica de imagenes'!$E$16),"")</f>
        <v>526 x 370 px</v>
      </c>
      <c r="H24" s="14" t="str">
        <f t="shared" si="2"/>
        <v>CS_11_03_CO_IMG15_zoom</v>
      </c>
      <c r="I24" s="14" t="str">
        <f>IF(OR(B24&lt;&gt;"",J24&lt;&gt;""),IF($G$4="Recurso",IF(LEFT($G$5,1)="M",IF(VLOOKUP($G$5,'Definición técnica de imagenes'!$A$3:$G$17,6,FALSE)=0,"",VLOOKUP($G$5,'Definición técnica de imagenes'!$A$3:$G$17,6,FALSE)),IF($G$5="F1","","")),'Definición técnica de imagenes'!$F$16),"")</f>
        <v>800 x 600 px</v>
      </c>
      <c r="J24" s="14" t="s">
        <v>187</v>
      </c>
      <c r="K24" s="15"/>
    </row>
    <row r="25" spans="1:11" s="12" customFormat="1" ht="15.75" x14ac:dyDescent="0.25">
      <c r="A25" s="13" t="s">
        <v>178</v>
      </c>
      <c r="B25" s="73">
        <v>98151968</v>
      </c>
      <c r="C25" s="26" t="str">
        <f t="shared" si="4"/>
        <v>Cuaderno de Estudio</v>
      </c>
      <c r="D25" s="14" t="s">
        <v>153</v>
      </c>
      <c r="E25" s="14" t="s">
        <v>162</v>
      </c>
      <c r="F25" s="14" t="str">
        <f t="shared" si="1"/>
        <v>CS_11_03_CO_IMG16_small</v>
      </c>
      <c r="G25" s="14" t="str">
        <f>IF(F25&lt;&gt;"",IF($G$4="Recurso",IF(LEFT($G$5,1)="M",VLOOKUP($G$5,'Definición técnica de imagenes'!$A$3:$G$17,5,FALSE),IF($G$5="F1",'Definición técnica de imagenes'!$E$15,'Definición técnica de imagenes'!$F$13)),'Definición técnica de imagenes'!$E$16),"")</f>
        <v>526 x 370 px</v>
      </c>
      <c r="H25" s="14" t="str">
        <f t="shared" si="2"/>
        <v>CS_11_03_CO_IMG16_zoom</v>
      </c>
      <c r="I25" s="14" t="str">
        <f>IF(OR(B25&lt;&gt;"",J25&lt;&gt;""),IF($G$4="Recurso",IF(LEFT($G$5,1)="M",IF(VLOOKUP($G$5,'Definición técnica de imagenes'!$A$3:$G$17,6,FALSE)=0,"",VLOOKUP($G$5,'Definición técnica de imagenes'!$A$3:$G$17,6,FALSE)),IF($G$5="F1","","")),'Definición técnica de imagenes'!$F$16),"")</f>
        <v>800 x 600 px</v>
      </c>
      <c r="J25" s="14" t="s">
        <v>188</v>
      </c>
      <c r="K25" s="19"/>
    </row>
    <row r="26" spans="1:11" s="12" customFormat="1" ht="15.75" x14ac:dyDescent="0.25">
      <c r="A26" s="13" t="s">
        <v>179</v>
      </c>
      <c r="B26" s="73">
        <v>157867850</v>
      </c>
      <c r="C26" s="26" t="str">
        <f t="shared" si="4"/>
        <v>Cuaderno de Estudio</v>
      </c>
      <c r="D26" s="14" t="s">
        <v>153</v>
      </c>
      <c r="E26" s="14" t="s">
        <v>154</v>
      </c>
      <c r="F26" s="14" t="str">
        <f t="shared" si="1"/>
        <v>CS_11_03_CO_IMG17_small</v>
      </c>
      <c r="G26" s="14" t="str">
        <f>IF(F26&lt;&gt;"",IF($G$4="Recurso",IF(LEFT($G$5,1)="M",VLOOKUP($G$5,'Definición técnica de imagenes'!$A$3:$G$17,5,FALSE),IF($G$5="F1",'Definición técnica de imagenes'!$E$15,'Definición técnica de imagenes'!$F$13)),'Definición técnica de imagenes'!$E$16),"")</f>
        <v>526 x 370 px</v>
      </c>
      <c r="H26" s="14" t="str">
        <f t="shared" si="2"/>
        <v>CS_11_03_CO_IMG17_zoom</v>
      </c>
      <c r="I26" s="14" t="str">
        <f>IF(OR(B26&lt;&gt;"",J26&lt;&gt;""),IF($G$4="Recurso",IF(LEFT($G$5,1)="M",IF(VLOOKUP($G$5,'Definición técnica de imagenes'!$A$3:$G$17,6,FALSE)=0,"",VLOOKUP($G$5,'Definición técnica de imagenes'!$A$3:$G$17,6,FALSE)),IF($G$5="F1","","")),'Definición técnica de imagenes'!$F$16),"")</f>
        <v>800 x 600 px</v>
      </c>
      <c r="J26" s="14" t="s">
        <v>189</v>
      </c>
      <c r="K26" s="19"/>
    </row>
    <row r="27" spans="1:11" s="12" customFormat="1" ht="15.75" x14ac:dyDescent="0.25">
      <c r="A27" s="13" t="s">
        <v>180</v>
      </c>
      <c r="B27" s="76">
        <v>260842466</v>
      </c>
      <c r="C27" s="26" t="str">
        <f t="shared" si="4"/>
        <v>Cuaderno de Estudio</v>
      </c>
      <c r="D27" s="14" t="s">
        <v>153</v>
      </c>
      <c r="E27" s="14" t="s">
        <v>162</v>
      </c>
      <c r="F27" s="14" t="str">
        <f t="shared" si="1"/>
        <v>CS_11_03_CO_IMG18_small</v>
      </c>
      <c r="G27" s="14" t="str">
        <f>IF(F27&lt;&gt;"",IF($G$4="Recurso",IF(LEFT($G$5,1)="M",VLOOKUP($G$5,'Definición técnica de imagenes'!$A$3:$G$17,5,FALSE),IF($G$5="F1",'Definición técnica de imagenes'!$E$15,'Definición técnica de imagenes'!$F$13)),'Definición técnica de imagenes'!$E$16),"")</f>
        <v>526 x 370 px</v>
      </c>
      <c r="H27" s="14" t="str">
        <f t="shared" si="2"/>
        <v>CS_11_03_CO_IMG18_zoom</v>
      </c>
      <c r="I27" s="14" t="str">
        <f>IF(OR(B27&lt;&gt;"",J27&lt;&gt;""),IF($G$4="Recurso",IF(LEFT($G$5,1)="M",IF(VLOOKUP($G$5,'Definición técnica de imagenes'!$A$3:$G$17,6,FALSE)=0,"",VLOOKUP($G$5,'Definición técnica de imagenes'!$A$3:$G$17,6,FALSE)),IF($G$5="F1","","")),'Definición técnica de imagenes'!$F$16),"")</f>
        <v>800 x 600 px</v>
      </c>
      <c r="J27" s="19" t="s">
        <v>190</v>
      </c>
      <c r="K27" s="19"/>
    </row>
    <row r="28" spans="1:11" s="12" customFormat="1" ht="27" x14ac:dyDescent="0.25">
      <c r="A28" s="13" t="s">
        <v>181</v>
      </c>
      <c r="B28" s="73">
        <v>1590789</v>
      </c>
      <c r="C28" s="26" t="str">
        <f t="shared" si="4"/>
        <v>Cuaderno de Estudio</v>
      </c>
      <c r="D28" s="14" t="s">
        <v>161</v>
      </c>
      <c r="E28" s="14" t="s">
        <v>154</v>
      </c>
      <c r="F28" s="14" t="str">
        <f t="shared" si="1"/>
        <v>CS_11_03_CO_IMG19_small</v>
      </c>
      <c r="G28" s="14" t="str">
        <f>IF(F28&lt;&gt;"",IF($G$4="Recurso",IF(LEFT($G$5,1)="M",VLOOKUP($G$5,'Definición técnica de imagenes'!$A$3:$G$17,5,FALSE),IF($G$5="F1",'Definición técnica de imagenes'!$E$15,'Definición técnica de imagenes'!$F$13)),'Definición técnica de imagenes'!$E$16),"")</f>
        <v>526 x 370 px</v>
      </c>
      <c r="H28" s="14" t="str">
        <f t="shared" si="2"/>
        <v>CS_11_03_CO_IMG19_zoom</v>
      </c>
      <c r="I28" s="14" t="str">
        <f>IF(OR(B28&lt;&gt;"",J28&lt;&gt;""),IF($G$4="Recurso",IF(LEFT($G$5,1)="M",IF(VLOOKUP($G$5,'Definición técnica de imagenes'!$A$3:$G$17,6,FALSE)=0,"",VLOOKUP($G$5,'Definición técnica de imagenes'!$A$3:$G$17,6,FALSE)),IF($G$5="F1","","")),'Definición técnica de imagenes'!$F$16),"")</f>
        <v>800 x 600 px</v>
      </c>
      <c r="J28" s="19" t="s">
        <v>191</v>
      </c>
      <c r="K28" s="19" t="s">
        <v>192</v>
      </c>
    </row>
    <row r="29" spans="1:11" s="12" customFormat="1" ht="15.75" x14ac:dyDescent="0.25">
      <c r="A29" s="13" t="s">
        <v>182</v>
      </c>
      <c r="B29" s="73">
        <v>188420249</v>
      </c>
      <c r="C29" s="26" t="str">
        <f t="shared" si="4"/>
        <v>Cuaderno de Estudio</v>
      </c>
      <c r="D29" s="14" t="s">
        <v>153</v>
      </c>
      <c r="E29" s="14" t="s">
        <v>154</v>
      </c>
      <c r="F29" s="14" t="str">
        <f t="shared" si="1"/>
        <v>CS_11_03_CO_IMG20_small</v>
      </c>
      <c r="G29" s="14" t="str">
        <f>IF(F29&lt;&gt;"",IF($G$4="Recurso",IF(LEFT($G$5,1)="M",VLOOKUP($G$5,'Definición técnica de imagenes'!$A$3:$G$17,5,FALSE),IF($G$5="F1",'Definición técnica de imagenes'!$E$15,'Definición técnica de imagenes'!$F$13)),'Definición técnica de imagenes'!$E$16),"")</f>
        <v>526 x 370 px</v>
      </c>
      <c r="H29" s="14" t="str">
        <f t="shared" si="2"/>
        <v>CS_11_03_CO_IMG20_zoom</v>
      </c>
      <c r="I29" s="14" t="str">
        <f>IF(OR(B29&lt;&gt;"",J29&lt;&gt;""),IF($G$4="Recurso",IF(LEFT($G$5,1)="M",IF(VLOOKUP($G$5,'Definición técnica de imagenes'!$A$3:$G$17,6,FALSE)=0,"",VLOOKUP($G$5,'Definición técnica de imagenes'!$A$3:$G$17,6,FALSE)),IF($G$5="F1","","")),'Definición técnica de imagenes'!$F$16),"")</f>
        <v>800 x 600 px</v>
      </c>
      <c r="J29" s="19" t="s">
        <v>193</v>
      </c>
      <c r="K29" s="19"/>
    </row>
    <row r="30" spans="1:11" s="12" customFormat="1" ht="15.75" x14ac:dyDescent="0.25">
      <c r="A30" s="13" t="s">
        <v>183</v>
      </c>
      <c r="B30" s="72">
        <v>166841030</v>
      </c>
      <c r="C30" s="26" t="str">
        <f t="shared" si="4"/>
        <v>Cuaderno de Estudio</v>
      </c>
      <c r="D30" s="14" t="s">
        <v>153</v>
      </c>
      <c r="E30" s="14" t="s">
        <v>162</v>
      </c>
      <c r="F30" s="14" t="str">
        <f t="shared" si="1"/>
        <v>CS_11_03_CO_IMG21_small</v>
      </c>
      <c r="G30" s="14" t="str">
        <f>IF(F30&lt;&gt;"",IF($G$4="Recurso",IF(LEFT($G$5,1)="M",VLOOKUP($G$5,'Definición técnica de imagenes'!$A$3:$G$17,5,FALSE),IF($G$5="F1",'Definición técnica de imagenes'!$E$15,'Definición técnica de imagenes'!$F$13)),'Definición técnica de imagenes'!$E$16),"")</f>
        <v>526 x 370 px</v>
      </c>
      <c r="H30" s="14" t="str">
        <f t="shared" si="2"/>
        <v>CS_11_03_CO_IMG21_zoom</v>
      </c>
      <c r="I30" s="14" t="str">
        <f>IF(OR(B30&lt;&gt;"",J30&lt;&gt;""),IF($G$4="Recurso",IF(LEFT($G$5,1)="M",IF(VLOOKUP($G$5,'Definición técnica de imagenes'!$A$3:$G$17,6,FALSE)=0,"",VLOOKUP($G$5,'Definición técnica de imagenes'!$A$3:$G$17,6,FALSE)),IF($G$5="F1","","")),'Definición técnica de imagenes'!$F$16),"")</f>
        <v>800 x 600 px</v>
      </c>
      <c r="J30" s="73" t="s">
        <v>194</v>
      </c>
      <c r="K30" s="19" t="s">
        <v>195</v>
      </c>
    </row>
    <row r="31" spans="1:11" s="12" customFormat="1" ht="15.75" x14ac:dyDescent="0.25">
      <c r="A31" s="13" t="s">
        <v>196</v>
      </c>
      <c r="B31" s="73">
        <v>141199717</v>
      </c>
      <c r="C31" s="26" t="str">
        <f t="shared" si="4"/>
        <v>Cuaderno de Estudio</v>
      </c>
      <c r="D31" s="14" t="s">
        <v>153</v>
      </c>
      <c r="E31" s="14" t="s">
        <v>162</v>
      </c>
      <c r="F31" s="14" t="str">
        <f t="shared" si="1"/>
        <v>CS_11_03_CO_IMG22_small</v>
      </c>
      <c r="G31" s="14" t="str">
        <f>IF(F31&lt;&gt;"",IF($G$4="Recurso",IF(LEFT($G$5,1)="M",VLOOKUP($G$5,'Definición técnica de imagenes'!$A$3:$G$17,5,FALSE),IF($G$5="F1",'Definición técnica de imagenes'!$E$15,'Definición técnica de imagenes'!$F$13)),'Definición técnica de imagenes'!$E$16),"")</f>
        <v>526 x 370 px</v>
      </c>
      <c r="H31" s="14" t="str">
        <f t="shared" si="2"/>
        <v>CS_11_03_CO_IMG22_zoom</v>
      </c>
      <c r="I31" s="14" t="str">
        <f>IF(OR(B31&lt;&gt;"",J31&lt;&gt;""),IF($G$4="Recurso",IF(LEFT($G$5,1)="M",IF(VLOOKUP($G$5,'Definición técnica de imagenes'!$A$3:$G$17,6,FALSE)=0,"",VLOOKUP($G$5,'Definición técnica de imagenes'!$A$3:$G$17,6,FALSE)),IF($G$5="F1","","")),'Definición técnica de imagenes'!$F$16),"")</f>
        <v>800 x 600 px</v>
      </c>
      <c r="J31" s="19" t="s">
        <v>204</v>
      </c>
      <c r="K31" s="19"/>
    </row>
    <row r="32" spans="1:11" s="12" customFormat="1" x14ac:dyDescent="0.25">
      <c r="A32" s="13" t="s">
        <v>197</v>
      </c>
      <c r="B32" s="26" t="s">
        <v>155</v>
      </c>
      <c r="C32" s="26" t="str">
        <f t="shared" si="4"/>
        <v>Cuaderno de Estudio</v>
      </c>
      <c r="D32" s="14" t="s">
        <v>153</v>
      </c>
      <c r="E32" s="14" t="s">
        <v>162</v>
      </c>
      <c r="F32" s="14" t="str">
        <f t="shared" si="1"/>
        <v>CS_11_03_CO_IMG23_small</v>
      </c>
      <c r="G32" s="14" t="str">
        <f>IF(F32&lt;&gt;"",IF($G$4="Recurso",IF(LEFT($G$5,1)="M",VLOOKUP($G$5,'Definición técnica de imagenes'!$A$3:$G$17,5,FALSE),IF($G$5="F1",'Definición técnica de imagenes'!$E$15,'Definición técnica de imagenes'!$F$13)),'Definición técnica de imagenes'!$E$16),"")</f>
        <v>526 x 370 px</v>
      </c>
      <c r="H32" s="14" t="str">
        <f t="shared" si="2"/>
        <v>CS_11_03_CO_IMG23_zoom</v>
      </c>
      <c r="I32" s="14" t="str">
        <f>IF(OR(B32&lt;&gt;"",J32&lt;&gt;""),IF($G$4="Recurso",IF(LEFT($G$5,1)="M",IF(VLOOKUP($G$5,'Definición técnica de imagenes'!$A$3:$G$17,6,FALSE)=0,"",VLOOKUP($G$5,'Definición técnica de imagenes'!$A$3:$G$17,6,FALSE)),IF($G$5="F1","","")),'Definición técnica de imagenes'!$F$16),"")</f>
        <v>800 x 600 px</v>
      </c>
      <c r="J32" s="19" t="s">
        <v>205</v>
      </c>
      <c r="K32" s="19" t="s">
        <v>151</v>
      </c>
    </row>
    <row r="33" spans="1:11" s="12" customFormat="1" ht="27" x14ac:dyDescent="0.25">
      <c r="A33" s="13" t="s">
        <v>198</v>
      </c>
      <c r="B33" s="73">
        <v>44542132</v>
      </c>
      <c r="C33" s="26" t="str">
        <f t="shared" si="4"/>
        <v>Cuaderno de Estudio</v>
      </c>
      <c r="D33" s="14" t="s">
        <v>153</v>
      </c>
      <c r="E33" s="14" t="s">
        <v>162</v>
      </c>
      <c r="F33" s="14" t="str">
        <f t="shared" si="1"/>
        <v>CS_11_03_CO_IMG24_small</v>
      </c>
      <c r="G33" s="14" t="str">
        <f>IF(F33&lt;&gt;"",IF($G$4="Recurso",IF(LEFT($G$5,1)="M",VLOOKUP($G$5,'Definición técnica de imagenes'!$A$3:$G$17,5,FALSE),IF($G$5="F1",'Definición técnica de imagenes'!$E$15,'Definición técnica de imagenes'!$F$13)),'Definición técnica de imagenes'!$E$16),"")</f>
        <v>526 x 370 px</v>
      </c>
      <c r="H33" s="14" t="str">
        <f t="shared" si="2"/>
        <v>CS_11_03_CO_IMG24_zoom</v>
      </c>
      <c r="I33" s="14" t="str">
        <f>IF(OR(B33&lt;&gt;"",J33&lt;&gt;""),IF($G$4="Recurso",IF(LEFT($G$5,1)="M",IF(VLOOKUP($G$5,'Definición técnica de imagenes'!$A$3:$G$17,6,FALSE)=0,"",VLOOKUP($G$5,'Definición técnica de imagenes'!$A$3:$G$17,6,FALSE)),IF($G$5="F1","","")),'Definición técnica de imagenes'!$F$16),"")</f>
        <v>800 x 600 px</v>
      </c>
      <c r="J33" s="19" t="s">
        <v>206</v>
      </c>
      <c r="K33" s="19"/>
    </row>
    <row r="34" spans="1:11" s="12" customFormat="1" ht="15.75" x14ac:dyDescent="0.25">
      <c r="A34" s="13" t="s">
        <v>199</v>
      </c>
      <c r="B34" s="73">
        <v>140869273</v>
      </c>
      <c r="C34" s="26" t="str">
        <f t="shared" si="4"/>
        <v>Cuaderno de Estudio</v>
      </c>
      <c r="D34" s="14" t="s">
        <v>153</v>
      </c>
      <c r="E34" s="14" t="s">
        <v>162</v>
      </c>
      <c r="F34" s="14" t="str">
        <f t="shared" si="1"/>
        <v>CS_11_03_CO_IMG25_small</v>
      </c>
      <c r="G34" s="14" t="str">
        <f>IF(F34&lt;&gt;"",IF($G$4="Recurso",IF(LEFT($G$5,1)="M",VLOOKUP($G$5,'Definición técnica de imagenes'!$A$3:$G$17,5,FALSE),IF($G$5="F1",'Definición técnica de imagenes'!$E$15,'Definición técnica de imagenes'!$F$13)),'Definición técnica de imagenes'!$E$16),"")</f>
        <v>526 x 370 px</v>
      </c>
      <c r="H34" s="14" t="str">
        <f t="shared" si="2"/>
        <v>CS_11_03_CO_IMG25_zoom</v>
      </c>
      <c r="I34" s="14" t="str">
        <f>IF(OR(B34&lt;&gt;"",J34&lt;&gt;""),IF($G$4="Recurso",IF(LEFT($G$5,1)="M",IF(VLOOKUP($G$5,'Definición técnica de imagenes'!$A$3:$G$17,6,FALSE)=0,"",VLOOKUP($G$5,'Definición técnica de imagenes'!$A$3:$G$17,6,FALSE)),IF($G$5="F1","","")),'Definición técnica de imagenes'!$F$16),"")</f>
        <v>800 x 600 px</v>
      </c>
      <c r="J34" s="19" t="s">
        <v>207</v>
      </c>
      <c r="K34" s="76" t="s">
        <v>208</v>
      </c>
    </row>
    <row r="35" spans="1:11" s="12" customFormat="1" ht="15.75" x14ac:dyDescent="0.25">
      <c r="A35" s="13" t="s">
        <v>200</v>
      </c>
      <c r="B35" s="25" t="s">
        <v>155</v>
      </c>
      <c r="C35" s="26" t="str">
        <f t="shared" si="4"/>
        <v>Cuaderno de Estudio</v>
      </c>
      <c r="D35" s="14" t="s">
        <v>153</v>
      </c>
      <c r="E35" s="14" t="s">
        <v>162</v>
      </c>
      <c r="F35" s="14" t="str">
        <f t="shared" si="1"/>
        <v>CS_11_03_CO_IMG26_small</v>
      </c>
      <c r="G35" s="14" t="str">
        <f>IF(F35&lt;&gt;"",IF($G$4="Recurso",IF(LEFT($G$5,1)="M",VLOOKUP($G$5,'Definición técnica de imagenes'!$A$3:$G$17,5,FALSE),IF($G$5="F1",'Definición técnica de imagenes'!$E$15,'Definición técnica de imagenes'!$F$13)),'Definición técnica de imagenes'!$E$16),"")</f>
        <v>526 x 370 px</v>
      </c>
      <c r="H35" s="14" t="str">
        <f t="shared" si="2"/>
        <v>CS_11_03_CO_IMG26_zoom</v>
      </c>
      <c r="I35" s="14" t="str">
        <f>IF(OR(B35&lt;&gt;"",J35&lt;&gt;""),IF($G$4="Recurso",IF(LEFT($G$5,1)="M",IF(VLOOKUP($G$5,'Definición técnica de imagenes'!$A$3:$G$17,6,FALSE)=0,"",VLOOKUP($G$5,'Definición técnica de imagenes'!$A$3:$G$17,6,FALSE)),IF($G$5="F1","","")),'Definición técnica de imagenes'!$F$16),"")</f>
        <v>800 x 600 px</v>
      </c>
      <c r="J35" s="73" t="s">
        <v>209</v>
      </c>
      <c r="K35" s="19" t="s">
        <v>151</v>
      </c>
    </row>
    <row r="36" spans="1:11" s="12" customFormat="1" ht="15.75" x14ac:dyDescent="0.25">
      <c r="A36" s="13" t="s">
        <v>201</v>
      </c>
      <c r="B36" s="73">
        <v>106042103</v>
      </c>
      <c r="C36" s="26" t="str">
        <f t="shared" si="4"/>
        <v>Cuaderno de Estudio</v>
      </c>
      <c r="D36" s="14" t="s">
        <v>153</v>
      </c>
      <c r="E36" s="14" t="s">
        <v>162</v>
      </c>
      <c r="F36" s="14" t="str">
        <f t="shared" si="1"/>
        <v>CS_11_03_CO_IMG27_small</v>
      </c>
      <c r="G36" s="14" t="str">
        <f>IF(F36&lt;&gt;"",IF($G$4="Recurso",IF(LEFT($G$5,1)="M",VLOOKUP($G$5,'Definición técnica de imagenes'!$A$3:$G$17,5,FALSE),IF($G$5="F1",'Definición técnica de imagenes'!$E$15,'Definición técnica de imagenes'!$F$13)),'Definición técnica de imagenes'!$E$16),"")</f>
        <v>526 x 370 px</v>
      </c>
      <c r="H36" s="14" t="str">
        <f t="shared" si="2"/>
        <v>CS_11_03_CO_IMG27_zoom</v>
      </c>
      <c r="I36" s="14" t="str">
        <f>IF(OR(B36&lt;&gt;"",J36&lt;&gt;""),IF($G$4="Recurso",IF(LEFT($G$5,1)="M",IF(VLOOKUP($G$5,'Definición técnica de imagenes'!$A$3:$G$17,6,FALSE)=0,"",VLOOKUP($G$5,'Definición técnica de imagenes'!$A$3:$G$17,6,FALSE)),IF($G$5="F1","","")),'Definición técnica de imagenes'!$F$16),"")</f>
        <v>800 x 600 px</v>
      </c>
      <c r="J36" s="14" t="s">
        <v>210</v>
      </c>
      <c r="K36" s="15"/>
    </row>
    <row r="37" spans="1:11" s="12" customFormat="1" ht="15.75" x14ac:dyDescent="0.25">
      <c r="A37" s="13" t="s">
        <v>202</v>
      </c>
      <c r="B37" s="25" t="s">
        <v>155</v>
      </c>
      <c r="C37" s="26" t="str">
        <f t="shared" si="4"/>
        <v>Cuaderno de Estudio</v>
      </c>
      <c r="D37" s="14" t="s">
        <v>153</v>
      </c>
      <c r="E37" s="14" t="s">
        <v>162</v>
      </c>
      <c r="F37" s="14" t="str">
        <f t="shared" si="1"/>
        <v>CS_11_03_CO_IMG28_small</v>
      </c>
      <c r="G37" s="14" t="str">
        <f>IF(F37&lt;&gt;"",IF($G$4="Recurso",IF(LEFT($G$5,1)="M",VLOOKUP($G$5,'Definición técnica de imagenes'!$A$3:$G$17,5,FALSE),IF($G$5="F1",'Definición técnica de imagenes'!$E$15,'Definición técnica de imagenes'!$F$13)),'Definición técnica de imagenes'!$E$16),"")</f>
        <v>526 x 370 px</v>
      </c>
      <c r="H37" s="14" t="str">
        <f t="shared" si="2"/>
        <v>CS_11_03_CO_IMG28_zoom</v>
      </c>
      <c r="I37" s="14" t="str">
        <f>IF(OR(B37&lt;&gt;"",J37&lt;&gt;""),IF($G$4="Recurso",IF(LEFT($G$5,1)="M",IF(VLOOKUP($G$5,'Definición técnica de imagenes'!$A$3:$G$17,6,FALSE)=0,"",VLOOKUP($G$5,'Definición técnica de imagenes'!$A$3:$G$17,6,FALSE)),IF($G$5="F1","","")),'Definición técnica de imagenes'!$F$16),"")</f>
        <v>800 x 600 px</v>
      </c>
      <c r="J37" s="76" t="s">
        <v>211</v>
      </c>
      <c r="K37" s="15" t="s">
        <v>151</v>
      </c>
    </row>
    <row r="38" spans="1:11" s="12" customFormat="1" ht="15.75" x14ac:dyDescent="0.25">
      <c r="A38" s="13" t="s">
        <v>203</v>
      </c>
      <c r="B38" s="73">
        <v>249576313</v>
      </c>
      <c r="C38" s="26" t="str">
        <f t="shared" si="4"/>
        <v>Cuaderno de Estudio</v>
      </c>
      <c r="D38" s="14" t="s">
        <v>153</v>
      </c>
      <c r="E38" s="14" t="s">
        <v>154</v>
      </c>
      <c r="F38" s="14" t="str">
        <f t="shared" si="1"/>
        <v>CS_11_03_CO_IMG29_small</v>
      </c>
      <c r="G38" s="14" t="str">
        <f>IF(F38&lt;&gt;"",IF($G$4="Recurso",IF(LEFT($G$5,1)="M",VLOOKUP($G$5,'Definición técnica de imagenes'!$A$3:$G$17,5,FALSE),IF($G$5="F1",'Definición técnica de imagenes'!$E$15,'Definición técnica de imagenes'!$F$13)),'Definición técnica de imagenes'!$E$16),"")</f>
        <v>526 x 370 px</v>
      </c>
      <c r="H38" s="14" t="str">
        <f t="shared" si="2"/>
        <v>CS_11_03_CO_IMG29_zoom</v>
      </c>
      <c r="I38" s="14" t="str">
        <f>IF(OR(B38&lt;&gt;"",J38&lt;&gt;""),IF($G$4="Recurso",IF(LEFT($G$5,1)="M",IF(VLOOKUP($G$5,'Definición técnica de imagenes'!$A$3:$G$17,6,FALSE)=0,"",VLOOKUP($G$5,'Definición técnica de imagenes'!$A$3:$G$17,6,FALSE)),IF($G$5="F1","","")),'Definición técnica de imagenes'!$F$16),"")</f>
        <v>800 x 600 px</v>
      </c>
      <c r="J38" s="73" t="s">
        <v>212</v>
      </c>
      <c r="K38" s="15"/>
    </row>
    <row r="39" spans="1:11" s="12" customFormat="1" ht="54" x14ac:dyDescent="0.25">
      <c r="A39" s="13" t="s">
        <v>213</v>
      </c>
      <c r="B39" s="74" t="s">
        <v>220</v>
      </c>
      <c r="C39" s="26" t="str">
        <f t="shared" si="4"/>
        <v>Cuaderno de Estudio</v>
      </c>
      <c r="D39" s="14" t="s">
        <v>161</v>
      </c>
      <c r="E39" s="14" t="s">
        <v>162</v>
      </c>
      <c r="F39" s="14" t="str">
        <f t="shared" si="1"/>
        <v>CS_11_03_CO_IMG30_small</v>
      </c>
      <c r="G39" s="14" t="str">
        <f>IF(F39&lt;&gt;"",IF($G$4="Recurso",IF(LEFT($G$5,1)="M",VLOOKUP($G$5,'Definición técnica de imagenes'!$A$3:$G$17,5,FALSE),IF($G$5="F1",'Definición técnica de imagenes'!$E$15,'Definición técnica de imagenes'!$F$13)),'Definición técnica de imagenes'!$E$16),"")</f>
        <v>526 x 370 px</v>
      </c>
      <c r="H39" s="14" t="str">
        <f t="shared" si="2"/>
        <v>CS_11_03_CO_IMG30_zoom</v>
      </c>
      <c r="I39" s="14" t="str">
        <f>IF(OR(B39&lt;&gt;"",J39&lt;&gt;""),IF($G$4="Recurso",IF(LEFT($G$5,1)="M",IF(VLOOKUP($G$5,'Definición técnica de imagenes'!$A$3:$G$17,6,FALSE)=0,"",VLOOKUP($G$5,'Definición técnica de imagenes'!$A$3:$G$17,6,FALSE)),IF($G$5="F1","","")),'Definición técnica de imagenes'!$F$16),"")</f>
        <v>800 x 600 px</v>
      </c>
      <c r="J39" s="14" t="s">
        <v>221</v>
      </c>
      <c r="K39" s="15" t="s">
        <v>222</v>
      </c>
    </row>
    <row r="40" spans="1:11" s="12" customFormat="1" ht="27" x14ac:dyDescent="0.25">
      <c r="A40" s="13" t="s">
        <v>214</v>
      </c>
      <c r="B40" s="73">
        <v>69732589</v>
      </c>
      <c r="C40" s="26" t="str">
        <f t="shared" si="4"/>
        <v>Cuaderno de Estudio</v>
      </c>
      <c r="D40" s="14" t="s">
        <v>153</v>
      </c>
      <c r="E40" s="14" t="s">
        <v>154</v>
      </c>
      <c r="F40" s="14" t="str">
        <f t="shared" si="1"/>
        <v>CS_11_03_CO_IMG31_small</v>
      </c>
      <c r="G40" s="14" t="str">
        <f>IF(F40&lt;&gt;"",IF($G$4="Recurso",IF(LEFT($G$5,1)="M",VLOOKUP($G$5,'Definición técnica de imagenes'!$A$3:$G$17,5,FALSE),IF($G$5="F1",'Definición técnica de imagenes'!$E$15,'Definición técnica de imagenes'!$F$13)),'Definición técnica de imagenes'!$E$16),"")</f>
        <v>526 x 370 px</v>
      </c>
      <c r="H40" s="14" t="str">
        <f t="shared" si="2"/>
        <v>CS_11_03_CO_IMG31_zoom</v>
      </c>
      <c r="I40" s="14" t="str">
        <f>IF(OR(B40&lt;&gt;"",J40&lt;&gt;""),IF($G$4="Recurso",IF(LEFT($G$5,1)="M",IF(VLOOKUP($G$5,'Definición técnica de imagenes'!$A$3:$G$17,6,FALSE)=0,"",VLOOKUP($G$5,'Definición técnica de imagenes'!$A$3:$G$17,6,FALSE)),IF($G$5="F1","","")),'Definición técnica de imagenes'!$F$16),"")</f>
        <v>800 x 600 px</v>
      </c>
      <c r="J40" s="14" t="s">
        <v>223</v>
      </c>
      <c r="K40" s="15" t="s">
        <v>224</v>
      </c>
    </row>
    <row r="41" spans="1:11" s="12" customFormat="1" ht="40.5" x14ac:dyDescent="0.25">
      <c r="A41" s="13" t="s">
        <v>215</v>
      </c>
      <c r="B41" s="75" t="s">
        <v>225</v>
      </c>
      <c r="C41" s="26" t="str">
        <f t="shared" si="4"/>
        <v>Cuaderno de Estudio</v>
      </c>
      <c r="D41" s="14" t="s">
        <v>161</v>
      </c>
      <c r="E41" s="14" t="s">
        <v>162</v>
      </c>
      <c r="F41" s="14" t="str">
        <f t="shared" si="1"/>
        <v>CS_11_03_CO_IMG32_small</v>
      </c>
      <c r="G41" s="14" t="str">
        <f>IF(F41&lt;&gt;"",IF($G$4="Recurso",IF(LEFT($G$5,1)="M",VLOOKUP($G$5,'Definición técnica de imagenes'!$A$3:$G$17,5,FALSE),IF($G$5="F1",'Definición técnica de imagenes'!$E$15,'Definición técnica de imagenes'!$F$13)),'Definición técnica de imagenes'!$E$16),"")</f>
        <v>526 x 370 px</v>
      </c>
      <c r="H41" s="14" t="str">
        <f t="shared" si="2"/>
        <v>CS_11_03_CO_IMG32_zoom</v>
      </c>
      <c r="I41" s="14" t="str">
        <f>IF(OR(B41&lt;&gt;"",J41&lt;&gt;""),IF($G$4="Recurso",IF(LEFT($G$5,1)="M",IF(VLOOKUP($G$5,'Definición técnica de imagenes'!$A$3:$G$17,6,FALSE)=0,"",VLOOKUP($G$5,'Definición técnica de imagenes'!$A$3:$G$17,6,FALSE)),IF($G$5="F1","","")),'Definición técnica de imagenes'!$F$16),"")</f>
        <v>800 x 600 px</v>
      </c>
      <c r="J41" s="14" t="s">
        <v>226</v>
      </c>
      <c r="K41" s="15" t="s">
        <v>227</v>
      </c>
    </row>
    <row r="42" spans="1:11" s="12" customFormat="1" x14ac:dyDescent="0.25">
      <c r="A42" s="13" t="s">
        <v>216</v>
      </c>
      <c r="B42" s="25"/>
      <c r="C42" s="26" t="str">
        <f t="shared" si="4"/>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
        <v>217</v>
      </c>
      <c r="B43" s="25"/>
      <c r="C43" s="26" t="str">
        <f t="shared" si="4"/>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
        <v>218</v>
      </c>
      <c r="B44" s="25"/>
      <c r="C44" s="26" t="str">
        <f t="shared" si="4"/>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
        <v>219</v>
      </c>
      <c r="B45" s="25"/>
      <c r="C45" s="25"/>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5"/>
      <c r="C46" s="25"/>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5"/>
      <c r="C47" s="25"/>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5"/>
      <c r="C48" s="25"/>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5"/>
      <c r="C49" s="25"/>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5"/>
      <c r="C50" s="25"/>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5"/>
      <c r="C51" s="25"/>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5"/>
      <c r="C52" s="25"/>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5"/>
      <c r="C53" s="25"/>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5"/>
      <c r="C54" s="25"/>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5"/>
      <c r="C55" s="25"/>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5"/>
      <c r="C56" s="25"/>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5"/>
      <c r="C57" s="25"/>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5"/>
      <c r="C58" s="25"/>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5"/>
      <c r="C59" s="25"/>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5"/>
      <c r="C60" s="25"/>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5"/>
      <c r="C61" s="25"/>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7">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8">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7"/>
        <v/>
      </c>
      <c r="G76" s="14" t="str">
        <f>IF(F76&lt;&gt;"",IF($G$4="Recurso",IF(LEFT($G$5,1)="M",VLOOKUP($G$5,'Definición técnica de imagenes'!$A$3:$G$17,5,FALSE),IF($G$5="F1",'Definición técnica de imagenes'!$E$15,'Definición técnica de imagenes'!$F$13)),'Definición técnica de imagenes'!$E$16),"")</f>
        <v/>
      </c>
      <c r="H76" s="14" t="str">
        <f t="shared" si="8"/>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7"/>
        <v/>
      </c>
      <c r="G77" s="14" t="str">
        <f>IF(F77&lt;&gt;"",IF($G$4="Recurso",IF(LEFT($G$5,1)="M",VLOOKUP($G$5,'Definición técnica de imagenes'!$A$3:$G$17,5,FALSE),IF($G$5="F1",'Definición técnica de imagenes'!$E$15,'Definición técnica de imagenes'!$F$13)),'Definición técnica de imagenes'!$E$16),"")</f>
        <v/>
      </c>
      <c r="H77" s="14" t="str">
        <f t="shared" si="8"/>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7"/>
        <v/>
      </c>
      <c r="G78" s="14" t="str">
        <f>IF(F78&lt;&gt;"",IF($G$4="Recurso",IF(LEFT($G$5,1)="M",VLOOKUP($G$5,'Definición técnica de imagenes'!$A$3:$G$17,5,FALSE),IF($G$5="F1",'Definición técnica de imagenes'!$E$15,'Definición técnica de imagenes'!$F$13)),'Definición técnica de imagenes'!$E$16),"")</f>
        <v/>
      </c>
      <c r="H78" s="14" t="str">
        <f t="shared" si="8"/>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7"/>
        <v/>
      </c>
      <c r="G79" s="14" t="str">
        <f>IF(F79&lt;&gt;"",IF($G$4="Recurso",IF(LEFT($G$5,1)="M",VLOOKUP($G$5,'Definición técnica de imagenes'!$A$3:$G$17,5,FALSE),IF($G$5="F1",'Definición técnica de imagenes'!$E$15,'Definición técnica de imagenes'!$F$13)),'Definición técnica de imagenes'!$E$16),"")</f>
        <v/>
      </c>
      <c r="H79" s="14" t="str">
        <f t="shared" si="8"/>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7"/>
        <v/>
      </c>
      <c r="G80" s="14" t="str">
        <f>IF(F80&lt;&gt;"",IF($G$4="Recurso",IF(LEFT($G$5,1)="M",VLOOKUP($G$5,'Definición técnica de imagenes'!$A$3:$G$17,5,FALSE),IF($G$5="F1",'Definición técnica de imagenes'!$E$15,'Definición técnica de imagenes'!$F$13)),'Definición técnica de imagenes'!$E$16),"")</f>
        <v/>
      </c>
      <c r="H80" s="14" t="str">
        <f t="shared" si="8"/>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7"/>
        <v/>
      </c>
      <c r="G81" s="14" t="str">
        <f>IF(F81&lt;&gt;"",IF($G$4="Recurso",IF(LEFT($G$5,1)="M",VLOOKUP($G$5,'Definición técnica de imagenes'!$A$3:$G$17,5,FALSE),IF($G$5="F1",'Definición técnica de imagenes'!$E$15,'Definición técnica de imagenes'!$F$13)),'Definición técnica de imagenes'!$E$16),"")</f>
        <v/>
      </c>
      <c r="H81" s="14" t="str">
        <f t="shared" si="8"/>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7"/>
        <v/>
      </c>
      <c r="G82" s="14" t="str">
        <f>IF(F82&lt;&gt;"",IF($G$4="Recurso",IF(LEFT($G$5,1)="M",VLOOKUP($G$5,'Definición técnica de imagenes'!$A$3:$G$17,5,FALSE),IF($G$5="F1",'Definición técnica de imagenes'!$E$15,'Definición técnica de imagenes'!$F$13)),'Definición técnica de imagenes'!$E$16),"")</f>
        <v/>
      </c>
      <c r="H82" s="14" t="str">
        <f t="shared" si="8"/>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7"/>
        <v/>
      </c>
      <c r="G83" s="14" t="str">
        <f>IF(F83&lt;&gt;"",IF($G$4="Recurso",IF(LEFT($G$5,1)="M",VLOOKUP($G$5,'Definición técnica de imagenes'!$A$3:$G$17,5,FALSE),IF($G$5="F1",'Definición técnica de imagenes'!$E$15,'Definición técnica de imagenes'!$F$13)),'Definición técnica de imagenes'!$E$16),"")</f>
        <v/>
      </c>
      <c r="H83" s="14" t="str">
        <f t="shared" si="8"/>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7"/>
        <v/>
      </c>
      <c r="G84" s="14" t="str">
        <f>IF(F84&lt;&gt;"",IF($G$4="Recurso",IF(LEFT($G$5,1)="M",VLOOKUP($G$5,'Definición técnica de imagenes'!$A$3:$G$17,5,FALSE),IF($G$5="F1",'Definición técnica de imagenes'!$E$15,'Definición técnica de imagenes'!$F$13)),'Definición técnica de imagenes'!$E$16),"")</f>
        <v/>
      </c>
      <c r="H84" s="14" t="str">
        <f t="shared" si="8"/>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7"/>
        <v/>
      </c>
      <c r="G85" s="14" t="str">
        <f>IF(F85&lt;&gt;"",IF($G$4="Recurso",IF(LEFT($G$5,1)="M",VLOOKUP($G$5,'Definición técnica de imagenes'!$A$3:$G$17,5,FALSE),IF($G$5="F1",'Definición técnica de imagenes'!$E$15,'Definición técnica de imagenes'!$F$13)),'Definición técnica de imagenes'!$E$16),"")</f>
        <v/>
      </c>
      <c r="H85" s="14" t="str">
        <f t="shared" si="8"/>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7"/>
        <v/>
      </c>
      <c r="G86" s="14" t="str">
        <f>IF(F86&lt;&gt;"",IF($G$4="Recurso",IF(LEFT($G$5,1)="M",VLOOKUP($G$5,'Definición técnica de imagenes'!$A$3:$G$17,5,FALSE),IF($G$5="F1",'Definición técnica de imagenes'!$E$15,'Definición técnica de imagenes'!$F$13)),'Definición técnica de imagenes'!$E$16),"")</f>
        <v/>
      </c>
      <c r="H86" s="14" t="str">
        <f t="shared" si="8"/>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7"/>
        <v/>
      </c>
      <c r="G87" s="14" t="str">
        <f>IF(F87&lt;&gt;"",IF($G$4="Recurso",IF(LEFT($G$5,1)="M",VLOOKUP($G$5,'Definición técnica de imagenes'!$A$3:$G$17,5,FALSE),IF($G$5="F1",'Definición técnica de imagenes'!$E$15,'Definición técnica de imagenes'!$F$13)),'Definición técnica de imagenes'!$E$16),"")</f>
        <v/>
      </c>
      <c r="H87" s="14" t="str">
        <f t="shared" si="8"/>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7"/>
        <v/>
      </c>
      <c r="G88" s="14" t="str">
        <f>IF(F88&lt;&gt;"",IF($G$4="Recurso",IF(LEFT($G$5,1)="M",VLOOKUP($G$5,'Definición técnica de imagenes'!$A$3:$G$17,5,FALSE),IF($G$5="F1",'Definición técnica de imagenes'!$E$15,'Definición técnica de imagenes'!$F$13)),'Definición técnica de imagenes'!$E$16),"")</f>
        <v/>
      </c>
      <c r="H88" s="14" t="str">
        <f t="shared" si="8"/>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7"/>
        <v/>
      </c>
      <c r="G89" s="14" t="str">
        <f>IF(F89&lt;&gt;"",IF($G$4="Recurso",IF(LEFT($G$5,1)="M",VLOOKUP($G$5,'Definición técnica de imagenes'!$A$3:$G$17,5,FALSE),IF($G$5="F1",'Definición técnica de imagenes'!$E$15,'Definición técnica de imagenes'!$F$13)),'Definición técnica de imagenes'!$E$16),"")</f>
        <v/>
      </c>
      <c r="H89" s="14" t="str">
        <f t="shared" si="8"/>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7"/>
        <v/>
      </c>
      <c r="G90" s="14" t="str">
        <f>IF(F90&lt;&gt;"",IF($G$4="Recurso",IF(LEFT($G$5,1)="M",VLOOKUP($G$5,'Definición técnica de imagenes'!$A$3:$G$17,5,FALSE),IF($G$5="F1",'Definición técnica de imagenes'!$E$15,'Definición técnica de imagenes'!$F$13)),'Definición técnica de imagenes'!$E$16),"")</f>
        <v/>
      </c>
      <c r="H90" s="14" t="str">
        <f t="shared" si="8"/>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7"/>
        <v/>
      </c>
      <c r="G91" s="14" t="str">
        <f>IF(F91&lt;&gt;"",IF($G$4="Recurso",IF(LEFT($G$5,1)="M",VLOOKUP($G$5,'Definición técnica de imagenes'!$A$3:$G$17,5,FALSE),IF($G$5="F1",'Definición técnica de imagenes'!$E$15,'Definición técnica de imagenes'!$F$13)),'Definición técnica de imagenes'!$E$16),"")</f>
        <v/>
      </c>
      <c r="H91" s="14" t="str">
        <f t="shared" si="8"/>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7"/>
        <v/>
      </c>
      <c r="G92" s="14" t="str">
        <f>IF(F92&lt;&gt;"",IF($G$4="Recurso",IF(LEFT($G$5,1)="M",VLOOKUP($G$5,'Definición técnica de imagenes'!$A$3:$G$17,5,FALSE),IF($G$5="F1",'Definición técnica de imagenes'!$E$15,'Definición técnica de imagenes'!$F$13)),'Definición técnica de imagenes'!$E$16),"")</f>
        <v/>
      </c>
      <c r="H92" s="14" t="str">
        <f t="shared" si="8"/>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7"/>
        <v/>
      </c>
      <c r="G93" s="14" t="str">
        <f>IF(F93&lt;&gt;"",IF($G$4="Recurso",IF(LEFT($G$5,1)="M",VLOOKUP($G$5,'Definición técnica de imagenes'!$A$3:$G$17,5,FALSE),IF($G$5="F1",'Definición técnica de imagenes'!$E$15,'Definición técnica de imagenes'!$F$13)),'Definición técnica de imagenes'!$E$16),"")</f>
        <v/>
      </c>
      <c r="H93" s="14" t="str">
        <f t="shared" si="8"/>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7"/>
        <v/>
      </c>
      <c r="G94" s="14" t="str">
        <f>IF(F94&lt;&gt;"",IF($G$4="Recurso",IF(LEFT($G$5,1)="M",VLOOKUP($G$5,'Definición técnica de imagenes'!$A$3:$G$17,5,FALSE),IF($G$5="F1",'Definición técnica de imagenes'!$E$15,'Definición técnica de imagenes'!$F$13)),'Definición técnica de imagenes'!$E$16),"")</f>
        <v/>
      </c>
      <c r="H94" s="14" t="str">
        <f t="shared" si="8"/>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7"/>
        <v/>
      </c>
      <c r="G95" s="14" t="str">
        <f>IF(F95&lt;&gt;"",IF($G$4="Recurso",IF(LEFT($G$5,1)="M",VLOOKUP($G$5,'Definición técnica de imagenes'!$A$3:$G$17,5,FALSE),IF($G$5="F1",'Definición técnica de imagenes'!$E$15,'Definición técnica de imagenes'!$F$13)),'Definición técnica de imagenes'!$E$16),"")</f>
        <v/>
      </c>
      <c r="H95" s="14" t="str">
        <f t="shared" si="8"/>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7"/>
        <v/>
      </c>
      <c r="G96" s="14" t="str">
        <f>IF(F96&lt;&gt;"",IF($G$4="Recurso",IF(LEFT($G$5,1)="M",VLOOKUP($G$5,'Definición técnica de imagenes'!$A$3:$G$17,5,FALSE),IF($G$5="F1",'Definición técnica de imagenes'!$E$15,'Definición técnica de imagenes'!$F$13)),'Definición técnica de imagenes'!$E$16),"")</f>
        <v/>
      </c>
      <c r="H96" s="14" t="str">
        <f t="shared" si="8"/>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7"/>
        <v/>
      </c>
      <c r="G97" s="14" t="str">
        <f>IF(F97&lt;&gt;"",IF($G$4="Recurso",IF(LEFT($G$5,1)="M",VLOOKUP($G$5,'Definición técnica de imagenes'!$A$3:$G$17,5,FALSE),IF($G$5="F1",'Definición técnica de imagenes'!$E$15,'Definición técnica de imagenes'!$F$13)),'Definición técnica de imagenes'!$E$16),"")</f>
        <v/>
      </c>
      <c r="H97" s="14" t="str">
        <f t="shared" si="8"/>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7"/>
        <v/>
      </c>
      <c r="G98" s="14" t="str">
        <f>IF(F98&lt;&gt;"",IF($G$4="Recurso",IF(LEFT($G$5,1)="M",VLOOKUP($G$5,'Definición técnica de imagenes'!$A$3:$G$17,5,FALSE),IF($G$5="F1",'Definición técnica de imagenes'!$E$15,'Definición técnica de imagenes'!$F$13)),'Definición técnica de imagenes'!$E$16),"")</f>
        <v/>
      </c>
      <c r="H98" s="14" t="str">
        <f t="shared" si="8"/>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7"/>
        <v/>
      </c>
      <c r="G99" s="14" t="str">
        <f>IF(F99&lt;&gt;"",IF($G$4="Recurso",IF(LEFT($G$5,1)="M",VLOOKUP($G$5,'Definición técnica de imagenes'!$A$3:$G$17,5,FALSE),IF($G$5="F1",'Definición técnica de imagenes'!$E$15,'Definición técnica de imagenes'!$F$13)),'Definición técnica de imagenes'!$E$16),"")</f>
        <v/>
      </c>
      <c r="H99" s="14" t="str">
        <f t="shared" si="8"/>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7"/>
        <v/>
      </c>
      <c r="G100" s="14" t="str">
        <f>IF(F100&lt;&gt;"",IF($G$4="Recurso",IF(LEFT($G$5,1)="M",VLOOKUP($G$5,'Definición técnica de imagenes'!$A$3:$G$17,5,FALSE),IF($G$5="F1",'Definición técnica de imagenes'!$E$15,'Definición técnica de imagenes'!$F$13)),'Definición técnica de imagenes'!$E$16),"")</f>
        <v/>
      </c>
      <c r="H100" s="14" t="str">
        <f t="shared" si="8"/>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7"/>
        <v/>
      </c>
      <c r="G101" s="14" t="str">
        <f>IF(F101&lt;&gt;"",IF($G$4="Recurso",IF(LEFT($G$5,1)="M",VLOOKUP($G$5,'Definición técnica de imagenes'!$A$3:$G$17,5,FALSE),IF($G$5="F1",'Definición técnica de imagenes'!$E$15,'Definición técnica de imagenes'!$F$13)),'Definición técnica de imagenes'!$E$16),"")</f>
        <v/>
      </c>
      <c r="H101" s="14" t="str">
        <f t="shared" si="8"/>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7"/>
        <v/>
      </c>
      <c r="G102" s="14" t="str">
        <f>IF(F102&lt;&gt;"",IF($G$4="Recurso",IF(LEFT($G$5,1)="M",VLOOKUP($G$5,'Definición técnica de imagenes'!$A$3:$G$17,5,FALSE),IF($G$5="F1",'Definición técnica de imagenes'!$E$15,'Definición técnica de imagenes'!$F$13)),'Definición técnica de imagenes'!$E$16),"")</f>
        <v/>
      </c>
      <c r="H102" s="14" t="str">
        <f t="shared" si="8"/>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7"/>
        <v/>
      </c>
      <c r="G103" s="14" t="str">
        <f>IF(F103&lt;&gt;"",IF($G$4="Recurso",IF(LEFT($G$5,1)="M",VLOOKUP($G$5,'Definición técnica de imagenes'!$A$3:$G$17,5,FALSE),IF($G$5="F1",'Definición técnica de imagenes'!$E$15,'Definición técnica de imagenes'!$F$13)),'Definición técnica de imagenes'!$E$16),"")</f>
        <v/>
      </c>
      <c r="H103" s="14" t="str">
        <f t="shared" si="8"/>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7"/>
        <v/>
      </c>
      <c r="G104" s="14" t="str">
        <f>IF(F104&lt;&gt;"",IF($G$4="Recurso",IF(LEFT($G$5,1)="M",VLOOKUP($G$5,'Definición técnica de imagenes'!$A$3:$G$17,5,FALSE),IF($G$5="F1",'Definición técnica de imagenes'!$E$15,'Definición técnica de imagenes'!$F$13)),'Definición técnica de imagenes'!$E$16),"")</f>
        <v/>
      </c>
      <c r="H104" s="14" t="str">
        <f t="shared" si="8"/>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7"/>
        <v/>
      </c>
      <c r="G105" s="14" t="str">
        <f>IF(F105&lt;&gt;"",IF($G$4="Recurso",IF(LEFT($G$5,1)="M",VLOOKUP($G$5,'Definición técnica de imagenes'!$A$3:$G$17,5,FALSE),IF($G$5="F1",'Definición técnica de imagenes'!$E$15,'Definición técnica de imagenes'!$F$13)),'Definición técnica de imagenes'!$E$16),"")</f>
        <v/>
      </c>
      <c r="H105" s="14" t="str">
        <f t="shared" si="8"/>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7"/>
        <v/>
      </c>
      <c r="G106" s="14" t="str">
        <f>IF(F106&lt;&gt;"",IF($G$4="Recurso",IF(LEFT($G$5,1)="M",VLOOKUP($G$5,'Definición técnica de imagenes'!$A$3:$G$17,5,FALSE),IF($G$5="F1",'Definición técnica de imagenes'!$E$15,'Definición técnica de imagenes'!$F$13)),'Definición técnica de imagenes'!$E$16),"")</f>
        <v/>
      </c>
      <c r="H106" s="14" t="str">
        <f t="shared" si="8"/>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7"/>
        <v/>
      </c>
      <c r="G107" s="14" t="str">
        <f>IF(F107&lt;&gt;"",IF($G$4="Recurso",IF(LEFT($G$5,1)="M",VLOOKUP($G$5,'Definición técnica de imagenes'!$A$3:$G$17,5,FALSE),IF($G$5="F1",'Definición técnica de imagenes'!$E$15,'Definición técnica de imagenes'!$F$13)),'Definición técnica de imagenes'!$E$16),"")</f>
        <v/>
      </c>
      <c r="H107" s="14" t="str">
        <f t="shared" si="8"/>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7"/>
        <v/>
      </c>
      <c r="G108" s="14" t="str">
        <f>IF(F108&lt;&gt;"",IF($G$4="Recurso",IF(LEFT($G$5,1)="M",VLOOKUP($G$5,'Definición técnica de imagenes'!$A$3:$G$17,5,FALSE),IF($G$5="F1",'Definición técnica de imagenes'!$E$15,'Definición técnica de imagenes'!$F$13)),'Definición técnica de imagenes'!$E$16),"")</f>
        <v/>
      </c>
      <c r="H108" s="14" t="str">
        <f t="shared" si="8"/>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7" r:id="rId1" display="http://upload.wikimedia.org/wikipedia/commons/a/af/Corrientes_Politicas_en_Latinoamerica.svg"/>
    <hyperlink ref="B18" r:id="rId2"/>
    <hyperlink ref="B20" r:id="rId3"/>
    <hyperlink ref="B39" r:id="rId4"/>
    <hyperlink ref="B41" r:id="rId5" display="http://upload.wikimedia.org/wikipedia/commons/d/d7/Global_Warming_Map.es..png"/>
  </hyperlinks>
  <pageMargins left="0.75" right="0.75" top="1" bottom="1" header="0.5" footer="0.5"/>
  <pageSetup orientation="portrait" horizontalDpi="4294967292" verticalDpi="4294967292" r:id="rId6"/>
  <legacy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0" customWidth="1"/>
    <col min="2" max="2" width="11" style="30"/>
    <col min="3" max="3" width="13.875" style="30" customWidth="1"/>
    <col min="4" max="4" width="11.375" style="30" customWidth="1"/>
    <col min="5" max="7" width="11" style="30"/>
    <col min="8" max="11" width="11" style="30" hidden="1" customWidth="1"/>
    <col min="12" max="16384" width="11" style="30"/>
  </cols>
  <sheetData>
    <row r="1" spans="1:11" ht="16.5" thickBot="1" x14ac:dyDescent="0.3">
      <c r="A1" s="92" t="s">
        <v>38</v>
      </c>
      <c r="B1" s="93"/>
      <c r="C1" s="93"/>
      <c r="D1" s="93"/>
      <c r="E1" s="93"/>
      <c r="F1" s="94"/>
    </row>
    <row r="2" spans="1:11" x14ac:dyDescent="0.25">
      <c r="A2" s="38" t="s">
        <v>42</v>
      </c>
      <c r="B2" s="39"/>
      <c r="C2" s="95" t="s">
        <v>13</v>
      </c>
      <c r="D2" s="96"/>
      <c r="E2" s="97"/>
      <c r="F2" s="40"/>
    </row>
    <row r="3" spans="1:11" ht="63" x14ac:dyDescent="0.25">
      <c r="A3" s="41" t="s">
        <v>43</v>
      </c>
      <c r="B3" s="39"/>
      <c r="C3" s="101" t="s">
        <v>14</v>
      </c>
      <c r="D3" s="102"/>
      <c r="E3" s="103"/>
      <c r="F3" s="40"/>
      <c r="H3" s="30" t="s">
        <v>18</v>
      </c>
      <c r="I3" s="30" t="s">
        <v>19</v>
      </c>
      <c r="J3" s="30" t="s">
        <v>20</v>
      </c>
      <c r="K3" s="30" t="s">
        <v>52</v>
      </c>
    </row>
    <row r="4" spans="1:11" ht="31.5" x14ac:dyDescent="0.25">
      <c r="A4" s="38" t="s">
        <v>44</v>
      </c>
      <c r="B4" s="39"/>
      <c r="C4" s="34" t="s">
        <v>15</v>
      </c>
      <c r="D4" s="33" t="s">
        <v>16</v>
      </c>
      <c r="E4" s="37" t="s">
        <v>17</v>
      </c>
      <c r="F4" s="40"/>
      <c r="H4" s="30" t="s">
        <v>21</v>
      </c>
      <c r="I4" s="30" t="s">
        <v>25</v>
      </c>
      <c r="J4" s="30">
        <v>1</v>
      </c>
      <c r="K4" s="30">
        <v>1</v>
      </c>
    </row>
    <row r="5" spans="1:11" ht="79.5" thickBot="1" x14ac:dyDescent="0.3">
      <c r="A5" s="41" t="s">
        <v>45</v>
      </c>
      <c r="B5" s="39"/>
      <c r="C5" s="36" t="s">
        <v>35</v>
      </c>
      <c r="D5" s="104" t="str">
        <f>CONCATENATE(H21,"_",I21,"_",J21,"_CO")</f>
        <v>LE_07_04_CO</v>
      </c>
      <c r="E5" s="105"/>
      <c r="F5" s="40"/>
      <c r="H5" s="30" t="s">
        <v>22</v>
      </c>
      <c r="I5" s="30" t="s">
        <v>26</v>
      </c>
      <c r="J5" s="30">
        <v>2</v>
      </c>
      <c r="K5" s="30">
        <v>2</v>
      </c>
    </row>
    <row r="6" spans="1:11" ht="32.25" thickBot="1" x14ac:dyDescent="0.3">
      <c r="A6" s="38" t="s">
        <v>10</v>
      </c>
      <c r="B6" s="39"/>
      <c r="C6" s="39"/>
      <c r="D6" s="39"/>
      <c r="E6" s="39"/>
      <c r="F6" s="40"/>
      <c r="H6" s="30" t="s">
        <v>23</v>
      </c>
      <c r="I6" s="30" t="s">
        <v>27</v>
      </c>
      <c r="J6" s="30">
        <v>3</v>
      </c>
      <c r="K6" s="30">
        <v>3</v>
      </c>
    </row>
    <row r="7" spans="1:11" ht="48" thickBot="1" x14ac:dyDescent="0.3">
      <c r="A7" s="41" t="s">
        <v>11</v>
      </c>
      <c r="B7" s="39"/>
      <c r="C7" s="70" t="s">
        <v>127</v>
      </c>
      <c r="D7" s="90" t="str">
        <f>CONCATENATE("SolicitudGrafica_",D5,".xls")</f>
        <v>SolicitudGrafica_LE_07_04_CO.xls</v>
      </c>
      <c r="E7" s="90"/>
      <c r="F7" s="91"/>
      <c r="H7" s="30" t="s">
        <v>24</v>
      </c>
      <c r="I7" s="30" t="s">
        <v>28</v>
      </c>
      <c r="J7" s="30">
        <v>4</v>
      </c>
      <c r="K7" s="30">
        <v>4</v>
      </c>
    </row>
    <row r="8" spans="1:11" ht="47.25" x14ac:dyDescent="0.25">
      <c r="A8" s="41" t="s">
        <v>53</v>
      </c>
      <c r="B8" s="39"/>
      <c r="C8" s="39"/>
      <c r="D8" s="39"/>
      <c r="E8" s="39"/>
      <c r="F8" s="40"/>
      <c r="I8" s="30" t="s">
        <v>29</v>
      </c>
      <c r="J8" s="30">
        <v>5</v>
      </c>
      <c r="K8" s="30">
        <v>5</v>
      </c>
    </row>
    <row r="9" spans="1:11" ht="47.25" x14ac:dyDescent="0.25">
      <c r="A9" s="41" t="s">
        <v>12</v>
      </c>
      <c r="B9" s="39"/>
      <c r="C9" s="39"/>
      <c r="D9" s="39"/>
      <c r="E9" s="39"/>
      <c r="F9" s="40"/>
      <c r="I9" s="30" t="s">
        <v>30</v>
      </c>
      <c r="J9" s="30">
        <v>6</v>
      </c>
      <c r="K9" s="30">
        <v>6</v>
      </c>
    </row>
    <row r="10" spans="1:11" ht="32.25" thickBot="1" x14ac:dyDescent="0.3">
      <c r="A10" s="42" t="s">
        <v>36</v>
      </c>
      <c r="B10" s="43"/>
      <c r="C10" s="43"/>
      <c r="D10" s="43"/>
      <c r="E10" s="43"/>
      <c r="F10" s="44"/>
      <c r="I10" s="30" t="s">
        <v>31</v>
      </c>
      <c r="J10" s="30">
        <v>7</v>
      </c>
      <c r="K10" s="30">
        <v>7</v>
      </c>
    </row>
    <row r="11" spans="1:11" x14ac:dyDescent="0.25">
      <c r="I11" s="30" t="s">
        <v>32</v>
      </c>
      <c r="J11" s="30">
        <v>8</v>
      </c>
      <c r="K11" s="30">
        <v>8</v>
      </c>
    </row>
    <row r="12" spans="1:11" ht="16.5" thickBot="1" x14ac:dyDescent="0.3">
      <c r="I12" s="30" t="s">
        <v>37</v>
      </c>
      <c r="J12" s="30">
        <v>9</v>
      </c>
      <c r="K12" s="30">
        <v>9</v>
      </c>
    </row>
    <row r="13" spans="1:11" x14ac:dyDescent="0.25">
      <c r="A13" s="92" t="s">
        <v>41</v>
      </c>
      <c r="B13" s="93"/>
      <c r="C13" s="93"/>
      <c r="D13" s="93"/>
      <c r="E13" s="93"/>
      <c r="F13" s="94"/>
      <c r="I13" s="30" t="s">
        <v>33</v>
      </c>
      <c r="J13" s="30">
        <v>10</v>
      </c>
      <c r="K13" s="30">
        <v>10</v>
      </c>
    </row>
    <row r="14" spans="1:11" ht="16.5" thickBot="1" x14ac:dyDescent="0.3">
      <c r="A14" s="41"/>
      <c r="B14" s="39"/>
      <c r="C14" s="39"/>
      <c r="D14" s="39"/>
      <c r="E14" s="39"/>
      <c r="F14" s="40"/>
      <c r="I14" s="30" t="s">
        <v>34</v>
      </c>
      <c r="J14" s="30">
        <v>11</v>
      </c>
      <c r="K14" s="30">
        <v>11</v>
      </c>
    </row>
    <row r="15" spans="1:11" x14ac:dyDescent="0.25">
      <c r="A15" s="38" t="s">
        <v>46</v>
      </c>
      <c r="B15" s="39"/>
      <c r="C15" s="95" t="s">
        <v>49</v>
      </c>
      <c r="D15" s="96"/>
      <c r="E15" s="96"/>
      <c r="F15" s="97"/>
      <c r="J15" s="30">
        <v>12</v>
      </c>
      <c r="K15" s="30">
        <v>12</v>
      </c>
    </row>
    <row r="16" spans="1:11" ht="67.150000000000006" customHeight="1" x14ac:dyDescent="0.25">
      <c r="A16" s="41" t="s">
        <v>47</v>
      </c>
      <c r="B16" s="39"/>
      <c r="C16" s="34" t="s">
        <v>15</v>
      </c>
      <c r="D16" s="33" t="s">
        <v>16</v>
      </c>
      <c r="E16" s="33" t="s">
        <v>17</v>
      </c>
      <c r="F16" s="35" t="s">
        <v>50</v>
      </c>
      <c r="J16" s="30">
        <v>13</v>
      </c>
      <c r="K16" s="30">
        <v>13</v>
      </c>
    </row>
    <row r="17" spans="1:11" ht="32.1" customHeight="1" thickBot="1" x14ac:dyDescent="0.3">
      <c r="A17" s="38" t="s">
        <v>44</v>
      </c>
      <c r="B17" s="39"/>
      <c r="C17" s="36" t="s">
        <v>35</v>
      </c>
      <c r="D17" s="98" t="str">
        <f>CONCATENATE(H21,"_",I21,"_",J21,"_",K45)</f>
        <v>LE_07_04_REC10</v>
      </c>
      <c r="E17" s="99"/>
      <c r="F17" s="100"/>
      <c r="J17" s="30">
        <v>14</v>
      </c>
      <c r="K17" s="30">
        <v>14</v>
      </c>
    </row>
    <row r="18" spans="1:11" ht="79.5" thickBot="1" x14ac:dyDescent="0.3">
      <c r="A18" s="41" t="s">
        <v>48</v>
      </c>
      <c r="B18" s="39"/>
      <c r="C18" s="70" t="s">
        <v>128</v>
      </c>
      <c r="D18" s="90" t="str">
        <f>CONCATENATE("SolicitudGrafica_",D17,".xls")</f>
        <v>SolicitudGrafica_LE_07_04_REC10.xls</v>
      </c>
      <c r="E18" s="90"/>
      <c r="F18" s="91"/>
      <c r="J18" s="30">
        <v>15</v>
      </c>
      <c r="K18" s="30">
        <v>15</v>
      </c>
    </row>
    <row r="19" spans="1:11" x14ac:dyDescent="0.25">
      <c r="A19" s="38" t="s">
        <v>10</v>
      </c>
      <c r="B19" s="39"/>
      <c r="C19" s="39"/>
      <c r="D19" s="39"/>
      <c r="E19" s="39"/>
      <c r="F19" s="40"/>
      <c r="H19" s="30">
        <v>3</v>
      </c>
      <c r="J19" s="30">
        <v>16</v>
      </c>
      <c r="K19" s="30">
        <v>16</v>
      </c>
    </row>
    <row r="20" spans="1:11" ht="63.75" thickBot="1" x14ac:dyDescent="0.3">
      <c r="A20" s="42" t="s">
        <v>51</v>
      </c>
      <c r="B20" s="43"/>
      <c r="C20" s="43"/>
      <c r="D20" s="43"/>
      <c r="E20" s="43"/>
      <c r="F20" s="44"/>
      <c r="H20" s="30">
        <v>4</v>
      </c>
      <c r="I20" s="30">
        <v>5</v>
      </c>
      <c r="J20" s="30">
        <v>4</v>
      </c>
      <c r="K20" s="30">
        <v>17</v>
      </c>
    </row>
    <row r="21" spans="1:11" x14ac:dyDescent="0.25">
      <c r="H21" s="30" t="str">
        <f>IF(INDEX(H4:H7,H20)=H4,"MA",IF(INDEX(H4:H7,H20)=H5,"CN",IF(INDEX(H4:H7,H20)=H6,"CS",IF(INDEX(H4:H7,H20)=H7,"LE"))))</f>
        <v>LE</v>
      </c>
      <c r="I21" s="30" t="str">
        <f>CONCATENATE(IF((I20+2)&lt;10,"0",""),I20+2)</f>
        <v>07</v>
      </c>
      <c r="J21" s="30" t="str">
        <f>CONCATENATE(IF(J20&lt;10,"0",""),J20)</f>
        <v>04</v>
      </c>
      <c r="K21" s="30">
        <v>18</v>
      </c>
    </row>
    <row r="22" spans="1:11" x14ac:dyDescent="0.25">
      <c r="K22" s="30">
        <v>19</v>
      </c>
    </row>
    <row r="23" spans="1:11" x14ac:dyDescent="0.25">
      <c r="K23" s="30">
        <v>20</v>
      </c>
    </row>
    <row r="24" spans="1:11" x14ac:dyDescent="0.25">
      <c r="K24" s="30">
        <v>21</v>
      </c>
    </row>
    <row r="25" spans="1:11" x14ac:dyDescent="0.25">
      <c r="K25" s="30">
        <v>22</v>
      </c>
    </row>
    <row r="26" spans="1:11" x14ac:dyDescent="0.25">
      <c r="K26" s="30">
        <v>23</v>
      </c>
    </row>
    <row r="27" spans="1:11" x14ac:dyDescent="0.25">
      <c r="K27" s="30">
        <v>24</v>
      </c>
    </row>
    <row r="28" spans="1:11" x14ac:dyDescent="0.25">
      <c r="K28" s="30">
        <v>25</v>
      </c>
    </row>
    <row r="29" spans="1:11" x14ac:dyDescent="0.25">
      <c r="K29" s="30">
        <v>26</v>
      </c>
    </row>
    <row r="30" spans="1:11" x14ac:dyDescent="0.25">
      <c r="K30" s="30">
        <v>27</v>
      </c>
    </row>
    <row r="31" spans="1:11" x14ac:dyDescent="0.25">
      <c r="K31" s="30">
        <v>28</v>
      </c>
    </row>
    <row r="32" spans="1:11" x14ac:dyDescent="0.25">
      <c r="K32" s="30">
        <v>29</v>
      </c>
    </row>
    <row r="33" spans="11:11" x14ac:dyDescent="0.25">
      <c r="K33" s="30">
        <v>30</v>
      </c>
    </row>
    <row r="34" spans="11:11" x14ac:dyDescent="0.25">
      <c r="K34" s="30">
        <v>31</v>
      </c>
    </row>
    <row r="35" spans="11:11" x14ac:dyDescent="0.25">
      <c r="K35" s="30">
        <v>32</v>
      </c>
    </row>
    <row r="36" spans="11:11" x14ac:dyDescent="0.25">
      <c r="K36" s="30">
        <v>33</v>
      </c>
    </row>
    <row r="37" spans="11:11" x14ac:dyDescent="0.25">
      <c r="K37" s="30">
        <v>34</v>
      </c>
    </row>
    <row r="38" spans="11:11" x14ac:dyDescent="0.25">
      <c r="K38" s="30">
        <v>35</v>
      </c>
    </row>
    <row r="39" spans="11:11" x14ac:dyDescent="0.25">
      <c r="K39" s="30">
        <v>36</v>
      </c>
    </row>
    <row r="40" spans="11:11" x14ac:dyDescent="0.25">
      <c r="K40" s="30">
        <v>37</v>
      </c>
    </row>
    <row r="41" spans="11:11" x14ac:dyDescent="0.25">
      <c r="K41" s="30">
        <v>38</v>
      </c>
    </row>
    <row r="42" spans="11:11" x14ac:dyDescent="0.25">
      <c r="K42" s="30">
        <v>39</v>
      </c>
    </row>
    <row r="43" spans="11:11" x14ac:dyDescent="0.25">
      <c r="K43" s="30">
        <v>40</v>
      </c>
    </row>
    <row r="44" spans="11:11" x14ac:dyDescent="0.25">
      <c r="K44" s="30">
        <v>1</v>
      </c>
    </row>
    <row r="45" spans="11:11" x14ac:dyDescent="0.25">
      <c r="K45" s="30"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0" customWidth="1"/>
    <col min="2" max="2" width="22.25" style="30" customWidth="1"/>
    <col min="3" max="3" width="17.375" style="30" customWidth="1"/>
    <col min="4" max="4" width="10.875" style="30"/>
    <col min="5" max="5" width="11.75" style="30" customWidth="1"/>
    <col min="6" max="6" width="12.75" style="30" customWidth="1"/>
    <col min="7" max="7" width="11" style="30" customWidth="1"/>
    <col min="8" max="8" width="24.5" style="30" customWidth="1"/>
    <col min="9" max="9" width="22.25" style="30" customWidth="1"/>
    <col min="10" max="10" width="20.75" style="30" customWidth="1"/>
    <col min="11" max="11" width="44.5" style="30" customWidth="1"/>
    <col min="12" max="16384" width="10.875" style="30"/>
  </cols>
  <sheetData>
    <row r="1" spans="1:11" x14ac:dyDescent="0.25">
      <c r="A1" s="106" t="s">
        <v>56</v>
      </c>
      <c r="B1" s="106" t="s">
        <v>63</v>
      </c>
      <c r="C1" s="106" t="s">
        <v>64</v>
      </c>
      <c r="D1" s="106" t="s">
        <v>5</v>
      </c>
      <c r="E1" s="106" t="s">
        <v>65</v>
      </c>
      <c r="F1" s="106" t="s">
        <v>66</v>
      </c>
      <c r="G1" s="106" t="s">
        <v>67</v>
      </c>
      <c r="H1" s="107" t="s">
        <v>68</v>
      </c>
      <c r="I1" s="107"/>
      <c r="J1" s="107"/>
    </row>
    <row r="2" spans="1:11" x14ac:dyDescent="0.25">
      <c r="A2" s="106"/>
      <c r="B2" s="106"/>
      <c r="C2" s="106"/>
      <c r="D2" s="106"/>
      <c r="E2" s="106"/>
      <c r="F2" s="106"/>
      <c r="G2" s="106"/>
      <c r="H2" s="49" t="s">
        <v>65</v>
      </c>
      <c r="I2" s="49" t="s">
        <v>66</v>
      </c>
      <c r="J2" s="49" t="s">
        <v>67</v>
      </c>
    </row>
    <row r="3" spans="1:11" s="51" customFormat="1" x14ac:dyDescent="0.25">
      <c r="A3" s="50" t="s">
        <v>69</v>
      </c>
      <c r="B3" s="50" t="s">
        <v>70</v>
      </c>
      <c r="C3" s="50" t="s">
        <v>71</v>
      </c>
      <c r="D3" s="50" t="s">
        <v>72</v>
      </c>
      <c r="E3" s="50" t="s">
        <v>73</v>
      </c>
      <c r="F3" s="50"/>
      <c r="G3" s="50"/>
      <c r="H3" s="50" t="s">
        <v>130</v>
      </c>
      <c r="I3" s="50"/>
      <c r="J3" s="50"/>
    </row>
    <row r="4" spans="1:11" s="51" customFormat="1" x14ac:dyDescent="0.25">
      <c r="A4" s="52" t="s">
        <v>57</v>
      </c>
      <c r="B4" s="52" t="s">
        <v>74</v>
      </c>
      <c r="C4" s="52" t="s">
        <v>71</v>
      </c>
      <c r="D4" s="52" t="s">
        <v>72</v>
      </c>
      <c r="E4" s="52" t="s">
        <v>75</v>
      </c>
      <c r="F4" s="52" t="s">
        <v>76</v>
      </c>
      <c r="G4" s="52"/>
      <c r="H4" s="52" t="s">
        <v>131</v>
      </c>
      <c r="I4" s="52" t="s">
        <v>133</v>
      </c>
      <c r="J4" s="52"/>
    </row>
    <row r="5" spans="1:11" s="51" customFormat="1" x14ac:dyDescent="0.25">
      <c r="A5" s="53" t="s">
        <v>77</v>
      </c>
      <c r="B5" s="52" t="s">
        <v>78</v>
      </c>
      <c r="C5" s="52" t="s">
        <v>71</v>
      </c>
      <c r="D5" s="52" t="s">
        <v>72</v>
      </c>
      <c r="E5" s="52" t="s">
        <v>75</v>
      </c>
      <c r="F5" s="52" t="s">
        <v>76</v>
      </c>
      <c r="G5" s="54"/>
      <c r="H5" s="52" t="s">
        <v>131</v>
      </c>
      <c r="I5" s="52" t="s">
        <v>133</v>
      </c>
      <c r="J5" s="54"/>
    </row>
    <row r="6" spans="1:11" s="51" customFormat="1" x14ac:dyDescent="0.25">
      <c r="A6" s="52" t="s">
        <v>58</v>
      </c>
      <c r="B6" s="52" t="s">
        <v>79</v>
      </c>
      <c r="C6" s="52" t="s">
        <v>71</v>
      </c>
      <c r="D6" s="52" t="s">
        <v>72</v>
      </c>
      <c r="E6" s="52" t="s">
        <v>75</v>
      </c>
      <c r="F6" s="52" t="s">
        <v>76</v>
      </c>
      <c r="G6" s="52" t="s">
        <v>73</v>
      </c>
      <c r="H6" s="52" t="s">
        <v>131</v>
      </c>
      <c r="I6" s="52" t="s">
        <v>133</v>
      </c>
      <c r="J6" s="52" t="s">
        <v>134</v>
      </c>
    </row>
    <row r="7" spans="1:11" s="51" customFormat="1" ht="25.5" x14ac:dyDescent="0.25">
      <c r="A7" s="52" t="s">
        <v>80</v>
      </c>
      <c r="B7" s="52" t="s">
        <v>81</v>
      </c>
      <c r="C7" s="52" t="s">
        <v>71</v>
      </c>
      <c r="D7" s="52" t="s">
        <v>72</v>
      </c>
      <c r="E7" s="52" t="s">
        <v>75</v>
      </c>
      <c r="F7" s="52" t="s">
        <v>76</v>
      </c>
      <c r="G7" s="52"/>
      <c r="H7" s="52" t="s">
        <v>131</v>
      </c>
      <c r="I7" s="52" t="s">
        <v>133</v>
      </c>
      <c r="J7" s="52"/>
    </row>
    <row r="8" spans="1:11" s="51" customFormat="1" ht="25.5" x14ac:dyDescent="0.25">
      <c r="A8" s="52" t="s">
        <v>82</v>
      </c>
      <c r="B8" s="52" t="s">
        <v>83</v>
      </c>
      <c r="C8" s="52" t="s">
        <v>71</v>
      </c>
      <c r="D8" s="52" t="s">
        <v>72</v>
      </c>
      <c r="E8" s="52" t="s">
        <v>75</v>
      </c>
      <c r="F8" s="52" t="s">
        <v>76</v>
      </c>
      <c r="G8" s="52"/>
      <c r="H8" s="52" t="s">
        <v>131</v>
      </c>
      <c r="I8" s="52" t="s">
        <v>133</v>
      </c>
      <c r="J8" s="52"/>
    </row>
    <row r="9" spans="1:11" s="51" customFormat="1" x14ac:dyDescent="0.25">
      <c r="A9" s="52" t="s">
        <v>84</v>
      </c>
      <c r="B9" s="52" t="s">
        <v>85</v>
      </c>
      <c r="C9" s="52" t="s">
        <v>71</v>
      </c>
      <c r="D9" s="52" t="s">
        <v>72</v>
      </c>
      <c r="E9" s="52" t="s">
        <v>75</v>
      </c>
      <c r="F9" s="52" t="s">
        <v>76</v>
      </c>
      <c r="G9" s="52"/>
      <c r="H9" s="52" t="s">
        <v>131</v>
      </c>
      <c r="I9" s="52" t="s">
        <v>133</v>
      </c>
      <c r="J9" s="52"/>
    </row>
    <row r="10" spans="1:11" s="51" customFormat="1" x14ac:dyDescent="0.25">
      <c r="A10" s="52" t="s">
        <v>86</v>
      </c>
      <c r="B10" s="52" t="s">
        <v>87</v>
      </c>
      <c r="C10" s="52" t="s">
        <v>71</v>
      </c>
      <c r="D10" s="52" t="s">
        <v>72</v>
      </c>
      <c r="E10" s="52" t="s">
        <v>88</v>
      </c>
      <c r="F10" s="52"/>
      <c r="G10" s="52"/>
      <c r="H10" s="52" t="s">
        <v>130</v>
      </c>
      <c r="I10" s="52" t="s">
        <v>133</v>
      </c>
      <c r="J10" s="52"/>
    </row>
    <row r="11" spans="1:11" s="51" customFormat="1" ht="25.5" x14ac:dyDescent="0.25">
      <c r="A11" s="52" t="s">
        <v>89</v>
      </c>
      <c r="B11" s="52" t="s">
        <v>90</v>
      </c>
      <c r="C11" s="52" t="s">
        <v>71</v>
      </c>
      <c r="D11" s="52" t="s">
        <v>72</v>
      </c>
      <c r="E11" s="52" t="s">
        <v>75</v>
      </c>
      <c r="F11" s="52" t="s">
        <v>76</v>
      </c>
      <c r="G11" s="52"/>
      <c r="H11" s="52" t="s">
        <v>131</v>
      </c>
      <c r="I11" s="52" t="s">
        <v>133</v>
      </c>
      <c r="J11" s="52"/>
    </row>
    <row r="12" spans="1:11" s="51" customFormat="1" x14ac:dyDescent="0.25">
      <c r="A12" s="52" t="s">
        <v>91</v>
      </c>
      <c r="B12" s="52" t="s">
        <v>92</v>
      </c>
      <c r="C12" s="52" t="s">
        <v>71</v>
      </c>
      <c r="D12" s="52" t="s">
        <v>72</v>
      </c>
      <c r="E12" s="52" t="s">
        <v>75</v>
      </c>
      <c r="F12" s="52" t="s">
        <v>76</v>
      </c>
      <c r="G12" s="52"/>
      <c r="H12" s="52" t="s">
        <v>131</v>
      </c>
      <c r="I12" s="52" t="s">
        <v>133</v>
      </c>
      <c r="J12" s="52"/>
    </row>
    <row r="13" spans="1:11" ht="63" x14ac:dyDescent="0.25">
      <c r="A13" s="55" t="s">
        <v>93</v>
      </c>
      <c r="B13" s="55" t="s">
        <v>94</v>
      </c>
      <c r="C13" s="52" t="s">
        <v>71</v>
      </c>
      <c r="D13" s="56" t="s">
        <v>95</v>
      </c>
      <c r="E13" s="56"/>
      <c r="F13" s="57" t="s">
        <v>125</v>
      </c>
      <c r="G13" s="55"/>
      <c r="H13" s="52"/>
      <c r="I13" s="52" t="s">
        <v>130</v>
      </c>
      <c r="J13" s="55"/>
      <c r="K13" s="30" t="s">
        <v>96</v>
      </c>
    </row>
    <row r="14" spans="1:11" x14ac:dyDescent="0.25">
      <c r="A14" s="55" t="s">
        <v>97</v>
      </c>
      <c r="B14" s="55" t="s">
        <v>98</v>
      </c>
      <c r="C14" s="52" t="s">
        <v>71</v>
      </c>
      <c r="D14" s="56" t="s">
        <v>72</v>
      </c>
      <c r="E14" s="56"/>
      <c r="F14" s="57" t="s">
        <v>126</v>
      </c>
      <c r="G14" s="55"/>
      <c r="H14" s="52"/>
      <c r="I14" s="52" t="s">
        <v>130</v>
      </c>
      <c r="J14" s="55"/>
    </row>
    <row r="15" spans="1:11" ht="31.5" x14ac:dyDescent="0.25">
      <c r="A15" s="55" t="s">
        <v>99</v>
      </c>
      <c r="B15" s="55" t="s">
        <v>100</v>
      </c>
      <c r="C15" s="52" t="s">
        <v>101</v>
      </c>
      <c r="D15" s="55" t="s">
        <v>95</v>
      </c>
      <c r="E15" s="55" t="s">
        <v>124</v>
      </c>
      <c r="F15" s="55"/>
      <c r="G15" s="55"/>
      <c r="H15" s="52" t="s">
        <v>130</v>
      </c>
      <c r="I15" s="55"/>
      <c r="J15" s="55"/>
      <c r="K15" s="30" t="s">
        <v>102</v>
      </c>
    </row>
    <row r="16" spans="1:11" ht="94.5" x14ac:dyDescent="0.25">
      <c r="A16" s="57" t="s">
        <v>103</v>
      </c>
      <c r="B16" s="57"/>
      <c r="C16" s="53" t="s">
        <v>101</v>
      </c>
      <c r="D16" s="57" t="s">
        <v>104</v>
      </c>
      <c r="E16" s="56" t="s">
        <v>122</v>
      </c>
      <c r="F16" s="56" t="s">
        <v>123</v>
      </c>
      <c r="G16" s="56"/>
      <c r="H16" s="57" t="s">
        <v>132</v>
      </c>
      <c r="I16" s="57" t="s">
        <v>135</v>
      </c>
      <c r="J16" s="56"/>
      <c r="K16" s="58" t="s">
        <v>105</v>
      </c>
    </row>
    <row r="17" spans="1:11" ht="25.5" x14ac:dyDescent="0.25">
      <c r="A17" s="52" t="s">
        <v>106</v>
      </c>
      <c r="B17" s="52"/>
      <c r="C17" s="52" t="s">
        <v>71</v>
      </c>
      <c r="D17" s="52" t="s">
        <v>72</v>
      </c>
      <c r="E17" s="52" t="s">
        <v>107</v>
      </c>
      <c r="F17" s="52" t="s">
        <v>108</v>
      </c>
      <c r="G17" s="52"/>
      <c r="H17" s="59" t="s">
        <v>109</v>
      </c>
      <c r="I17" s="59" t="s">
        <v>110</v>
      </c>
      <c r="J17" s="52"/>
      <c r="K17" s="60" t="s">
        <v>111</v>
      </c>
    </row>
    <row r="20" spans="1:11" x14ac:dyDescent="0.25">
      <c r="A20" s="61" t="s">
        <v>112</v>
      </c>
    </row>
    <row r="21" spans="1:11" x14ac:dyDescent="0.25">
      <c r="A21" s="62" t="s">
        <v>113</v>
      </c>
      <c r="B21" s="63" t="s">
        <v>136</v>
      </c>
      <c r="C21" s="64" t="s">
        <v>22</v>
      </c>
      <c r="D21" s="63"/>
      <c r="E21" s="63"/>
    </row>
    <row r="22" spans="1:11" x14ac:dyDescent="0.25">
      <c r="A22" s="65" t="s">
        <v>114</v>
      </c>
      <c r="B22" s="71" t="s">
        <v>137</v>
      </c>
      <c r="C22" s="67" t="s">
        <v>138</v>
      </c>
      <c r="D22" s="66"/>
      <c r="E22" s="66"/>
    </row>
    <row r="23" spans="1:11" x14ac:dyDescent="0.25">
      <c r="A23" s="65" t="s">
        <v>115</v>
      </c>
      <c r="B23" s="71" t="s">
        <v>139</v>
      </c>
      <c r="C23" s="67" t="s">
        <v>140</v>
      </c>
      <c r="D23" s="66"/>
      <c r="E23" s="66"/>
    </row>
    <row r="24" spans="1:11" ht="31.5" x14ac:dyDescent="0.25">
      <c r="A24" s="65" t="s">
        <v>116</v>
      </c>
      <c r="B24" s="66" t="s">
        <v>141</v>
      </c>
      <c r="C24" s="67" t="s">
        <v>144</v>
      </c>
      <c r="D24" s="66"/>
      <c r="E24" s="66"/>
    </row>
    <row r="25" spans="1:11" x14ac:dyDescent="0.25">
      <c r="A25" s="65" t="s">
        <v>117</v>
      </c>
      <c r="B25" s="66" t="s">
        <v>142</v>
      </c>
      <c r="C25" s="67" t="s">
        <v>143</v>
      </c>
      <c r="D25" s="66"/>
      <c r="E25" s="66"/>
    </row>
    <row r="26" spans="1:11" ht="63" x14ac:dyDescent="0.25">
      <c r="A26" s="65" t="s">
        <v>118</v>
      </c>
      <c r="B26" s="66" t="s">
        <v>119</v>
      </c>
      <c r="C26" s="67" t="s">
        <v>120</v>
      </c>
      <c r="D26" s="66"/>
      <c r="E26" s="6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Flor Buitrago</cp:lastModifiedBy>
  <dcterms:created xsi:type="dcterms:W3CDTF">2014-07-01T23:43:25Z</dcterms:created>
  <dcterms:modified xsi:type="dcterms:W3CDTF">2015-07-29T00:42:49Z</dcterms:modified>
</cp:coreProperties>
</file>