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21" i="1" l="1"/>
  <c r="F22" i="1"/>
  <c r="F19" i="1"/>
  <c r="F20" i="1"/>
  <c r="F16" i="1"/>
  <c r="F12" i="1"/>
  <c r="F13" i="1"/>
  <c r="F14" i="1"/>
  <c r="F15" i="1"/>
  <c r="F11" i="1"/>
  <c r="F10" i="1"/>
  <c r="G10" i="1"/>
  <c r="I22" i="1"/>
  <c r="A22" i="1"/>
  <c r="H22" i="1"/>
  <c r="G22" i="1"/>
  <c r="C22" i="1"/>
  <c r="I21" i="1"/>
  <c r="A21" i="1"/>
  <c r="H21" i="1"/>
  <c r="G21" i="1"/>
  <c r="C21" i="1"/>
  <c r="I20" i="1"/>
  <c r="A20" i="1"/>
  <c r="H20" i="1"/>
  <c r="G20" i="1"/>
  <c r="C20" i="1"/>
  <c r="I19" i="1"/>
  <c r="A19" i="1"/>
  <c r="H19" i="1"/>
  <c r="G19" i="1"/>
  <c r="C19" i="1"/>
  <c r="A18" i="1"/>
  <c r="A16" i="1"/>
  <c r="I16" i="1"/>
  <c r="H16" i="1"/>
  <c r="G16" i="1"/>
  <c r="C16" i="1"/>
  <c r="I15" i="1"/>
  <c r="A15" i="1"/>
  <c r="H15" i="1"/>
  <c r="G15" i="1"/>
  <c r="C15" i="1"/>
  <c r="I13" i="1"/>
  <c r="A13" i="1"/>
  <c r="H13" i="1"/>
  <c r="G13" i="1"/>
  <c r="C13" i="1"/>
  <c r="I12" i="1"/>
  <c r="A12" i="1"/>
  <c r="H12" i="1"/>
  <c r="G12" i="1"/>
  <c r="C12" i="1"/>
  <c r="I11" i="1"/>
  <c r="A11" i="1"/>
  <c r="H11" i="1"/>
  <c r="G11" i="1"/>
  <c r="C11" i="1"/>
  <c r="C10" i="1"/>
  <c r="D18" i="2"/>
  <c r="D7" i="2"/>
  <c r="A14" i="1"/>
  <c r="G14" i="1"/>
  <c r="I14" i="1"/>
  <c r="H14" i="1"/>
  <c r="A17" i="1"/>
  <c r="F17" i="1"/>
  <c r="G17" i="1"/>
  <c r="I17" i="1"/>
  <c r="H17" i="1"/>
  <c r="F18" i="1"/>
  <c r="G18" i="1"/>
  <c r="I18" i="1"/>
  <c r="H18"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A23" i="1"/>
  <c r="A24" i="1"/>
  <c r="A25" i="1"/>
  <c r="A26" i="1"/>
  <c r="A27" i="1"/>
  <c r="A28" i="1"/>
  <c r="A29" i="1"/>
  <c r="A30" i="1"/>
  <c r="C14" i="1"/>
  <c r="C17" i="1"/>
  <c r="C18" i="1"/>
  <c r="F5" i="1"/>
  <c r="I21" i="2"/>
  <c r="K45" i="2"/>
  <c r="H21" i="2"/>
  <c r="J21" i="2"/>
  <c r="D17" i="2"/>
  <c r="D5" i="2"/>
  <c r="H10" i="1"/>
</calcChain>
</file>

<file path=xl/sharedStrings.xml><?xml version="1.0" encoding="utf-8"?>
<sst xmlns="http://schemas.openxmlformats.org/spreadsheetml/2006/main" count="264" uniqueCount="177">
  <si>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</si>
  <si>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</si>
  <si>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</si>
  <si>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</si>
  <si>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</si>
  <si>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</si>
  <si>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</si>
  <si>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</si>
  <si>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</si>
  <si>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</si>
  <si>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</si>
  <si>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</si>
  <si>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</si>
  <si>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</si>
  <si>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</si>
  <si>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</si>
  <si>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</si>
  <si>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</si>
  <si>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</si>
  <si>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</si>
  <si>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</si>
  <si>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</si>
  <si>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</si>
  <si>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</si>
  <si>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</si>
  <si>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</si>
  <si>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</si>
  <si>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</si>
  <si>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</si>
  <si>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</si>
  <si>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</si>
  <si>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</si>
  <si>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</si>
  <si>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</si>
  <si>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</si>
  <si>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</si>
  <si>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</si>
  <si>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</si>
  <si>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</si>
  <si>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</si>
  <si>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</si>
  <si>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</si>
  <si>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</si>
  <si>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</si>
  <si>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</si>
  <si>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</si>
  <si>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</si>
  <si>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</si>
  <si>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</si>
  <si>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</si>
  <si>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</si>
  <si>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</si>
  <si>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</si>
  <si>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</si>
  <si>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</si>
  <si>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</si>
  <si>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</si>
  <si>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</si>
  <si>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</si>
  <si>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</si>
  <si>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</si>
  <si>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</si>
  <si>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</si>
  <si>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</si>
  <si>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</si>
  <si>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</si>
  <si>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</si>
  <si>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</si>
  <si>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</si>
  <si>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</si>
  <si>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</si>
  <si>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</si>
  <si>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</si>
  <si>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</si>
  <si>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</si>
  <si>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</si>
  <si>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</si>
  <si>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</si>
  <si>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</si>
  <si>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</si>
  <si>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</si>
  <si>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</si>
  <si>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</si>
  <si>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</si>
  <si>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</si>
  <si>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</si>
  <si>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</si>
  <si>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</si>
  <si>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</si>
  <si>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</si>
  <si>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</si>
  <si>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</si>
  <si>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</si>
  <si>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</si>
  <si>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</si>
  <si>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</si>
  <si>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</si>
  <si>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</si>
  <si>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</si>
  <si>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</si>
  <si>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</si>
  <si>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</si>
  <si>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</si>
  <si>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</si>
  <si>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</si>
  <si>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</si>
  <si>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</si>
  <si>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</si>
  <si>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</si>
  <si>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</si>
  <si>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</si>
  <si>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</si>
  <si>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</si>
  <si>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</si>
  <si>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</si>
  <si>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</si>
  <si>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</si>
  <si>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</si>
  <si>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</si>
  <si>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</si>
  <si>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</si>
  <si>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</si>
  <si>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</si>
  <si>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</si>
  <si>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</si>
  <si>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</si>
  <si>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</si>
  <si>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</si>
  <si>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</si>
  <si>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</si>
  <si>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</si>
  <si>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</si>
  <si>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</si>
  <si>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</si>
  <si>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</si>
  <si>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</si>
  <si>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</si>
  <si>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</si>
  <si>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</si>
  <si>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</si>
  <si>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</si>
  <si>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</si>
  <si>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</si>
  <si>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</si>
  <si>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</si>
  <si>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</si>
  <si>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Cuaderno de Estudio</t>
  </si>
  <si>
    <t>Vertical</t>
  </si>
  <si>
    <t>Ilustración</t>
  </si>
  <si>
    <t>Ana Maria Lara</t>
  </si>
  <si>
    <t>http://historiaieslapuebla.blogspot.com/2013/01/tema-5-colonialismo-e-imperialismo.html</t>
  </si>
  <si>
    <t>Ilustrar a partir del mapa de la URL</t>
  </si>
  <si>
    <t>4º ESO Ciencias sociales, geografía e historia /El imperialismo y la Primera Guerra Mundial</t>
  </si>
  <si>
    <t>Horizontal</t>
  </si>
  <si>
    <t>http://commons.wikimedia.org/wiki/File:IMGCDB82_-_Caricatura_sobre_conferencia_de_Berl%C3%ADn,_1885.jpg</t>
  </si>
  <si>
    <t>4º ESO/ Ciencias sociales, geografía e historia/ El imperialismo y la Primera Guerra Mundial/El imperialismo/El Imperio británico</t>
  </si>
  <si>
    <t>Reina Victoria</t>
  </si>
  <si>
    <t>4º ESO/ Ciencias sociales, geografía e historia/ El imperialismo y la Primera Guerra Mundial/El imperialismo/Otras potencias coloniales.</t>
  </si>
  <si>
    <t>Leopoldo II de Bélgica</t>
  </si>
  <si>
    <t>http://commons.wikimedia.org/wiki/File:China_imperialism_cartoon.jpg</t>
  </si>
  <si>
    <t>China: pastel de reyes y de emperadores</t>
  </si>
  <si>
    <t>Fotografía</t>
  </si>
  <si>
    <t>emperador Guillermo II</t>
  </si>
  <si>
    <t xml:space="preserve">4º ESO/ Ciencias sociales, geografía e historia/ El imperialismo y la Primera Guerra Mundial/La Primera Guerra Mundial </t>
  </si>
  <si>
    <t xml:space="preserve">4º ESO/ Ciencias sociales, geografía e historia/ El imperialismo y la Primera Guerra Mundial/La Primera Guerra Mundial 
</t>
  </si>
  <si>
    <t>Wiki commons File:Lindsay quick.jpg</t>
  </si>
  <si>
    <t xml:space="preserve">nacionalismo agresivo </t>
  </si>
  <si>
    <t xml:space="preserve">Wiki commons
File:1915-1916 - Femme au travail dans une usine d’obus.jpg
</t>
  </si>
  <si>
    <t xml:space="preserve">Mujeres en la Primera Guerra Mundial </t>
  </si>
  <si>
    <t>AulaPlaneta 4º ESO/ Ciencias sociales, geografía e historia/ El imperialismo y la Primera Guerra Mundial/La Primera Guerra Mundial</t>
  </si>
  <si>
    <t>Asesinato del archiduque</t>
  </si>
  <si>
    <t>Aulaplaneta 4º ESO/ Ciencias sociales, geografía e historia/ El imperialismo y la Primera Guerra Mundial/ Las fases de la Guerra</t>
  </si>
  <si>
    <t>tanques o carros de combate</t>
  </si>
  <si>
    <t>http://aulaplaneta.planetasaber.com/encyclopedia/default.asp?idreg=8674&amp;ruta=Buscador</t>
  </si>
  <si>
    <t xml:space="preserve">Asalto al Palacio de Invierno de San Petersburgo </t>
  </si>
  <si>
    <t>El imperialismo y la primera guerra mundial</t>
  </si>
  <si>
    <t>CS_09_01_CO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</si>
</sst>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1" fontId="8" fillId="0" borderId="5" xfId="0" applyNumberFormat="1" applyFont="1" applyFill="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0" fontId="13" fillId="0" borderId="5" xfId="0" applyFont="1" applyBorder="1" applyAlignment="1">
      <alignment wrapText="1"/>
    </xf>
    <xf numFmtId="0" fontId="8" fillId="0" borderId="0" xfId="0" applyFont="1" applyFill="1" applyBorder="1" applyAlignment="1">
      <alignment wrapText="1"/>
    </xf>
    <xf numFmtId="0" fontId="0" fillId="0" borderId="0" xfId="0"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RecursosGenerales/guiasYformatos/solicitudes/formatos/SolicitudGrafic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olicitudGrafica_I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olicitudGrafica_IMG0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olicitudGrafica_IMG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olicitudGrafica_IMG1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olicitudGrafica_IMG1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olicitudGrafica_IMG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SolicitudGrafica_IMG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6">
          <cell r="A16" t="str">
            <v>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sheetData sheetId="1">
        <row r="17">
          <cell r="A17" t="str">
            <v>En este documento ¿dónde se usa este código?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ommons.wikimedia.org/wiki/File:China_imperialism_cartoon.jpg" TargetMode="External"/><Relationship Id="rId7" Type="http://schemas.openxmlformats.org/officeDocument/2006/relationships/printerSettings" Target="../printerSettings/printerSettings1.bin"/><Relationship Id="rId2" Type="http://schemas.openxmlformats.org/officeDocument/2006/relationships/hyperlink" Target="http://commons.wikimedia.org/wiki/File:IMGCDB82_-_Caricatura_sobre_conferencia_de_Berl%C3%ADn,_1885.jpg" TargetMode="External"/><Relationship Id="rId1" Type="http://schemas.openxmlformats.org/officeDocument/2006/relationships/hyperlink" Target="http://historiaieslapuebla.blogspot.com/2013/01/tema-5-colonialismo-e-imperialismo.html" TargetMode="External"/><Relationship Id="rId6" Type="http://schemas.openxmlformats.org/officeDocument/2006/relationships/hyperlink" Target="http://aulaplaneta.planetasaber.com/encyclopedia/default.asp?idreg=8674&amp;ruta=Buscador" TargetMode="External"/><Relationship Id="rId5" Type="http://schemas.openxmlformats.org/officeDocument/2006/relationships/hyperlink" Target="http://commons.wikimedia.org/wiki/File:IMGCDB82_-_Caricatura_sobre_conferencia_de_Berl%C3%ADn,_1885.jpg" TargetMode="External"/><Relationship Id="rId4" Type="http://schemas.openxmlformats.org/officeDocument/2006/relationships/hyperlink" Target="http://commons.wikimedia.org/wiki/File:IMGCDB82_-_Caricatura_sobre_conferencia_de_Berl%C3%ADn,_1885.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7" zoomScaleNormal="57" zoomScalePageLayoutView="140" workbookViewId="0">
      <pane ySplit="9" topLeftCell="A10" activePane="bottomLeft" state="frozen"/>
      <selection pane="bottomLeft" activeCell="G27" sqref="G27"/>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0</v>
      </c>
      <c r="C2" s="86" t="s">
        <v>24</v>
      </c>
      <c r="D2" s="87"/>
      <c r="F2" s="79" t="s">
        <v>1</v>
      </c>
      <c r="G2" s="80"/>
      <c r="H2" s="49"/>
      <c r="I2" s="49"/>
      <c r="J2" s="16"/>
    </row>
    <row r="3" spans="1:16" ht="15.75" x14ac:dyDescent="0.25">
      <c r="A3" s="1"/>
      <c r="B3" s="4" t="s">
        <v>9</v>
      </c>
      <c r="C3" s="88">
        <v>9</v>
      </c>
      <c r="D3" s="89"/>
      <c r="F3" s="81">
        <v>42067</v>
      </c>
      <c r="G3" s="82"/>
      <c r="H3" s="49"/>
      <c r="I3" s="49"/>
      <c r="J3" s="16"/>
    </row>
    <row r="4" spans="1:16" ht="16.5" x14ac:dyDescent="0.3">
      <c r="A4" s="1"/>
      <c r="B4" s="4" t="s">
        <v>55</v>
      </c>
      <c r="C4" s="88" t="s">
        <v>175</v>
      </c>
      <c r="D4" s="89"/>
      <c r="E4" s="5"/>
      <c r="F4" s="48" t="s">
        <v>56</v>
      </c>
      <c r="G4" s="47" t="s">
        <v>146</v>
      </c>
      <c r="H4" s="49"/>
      <c r="I4" s="49"/>
      <c r="J4" s="16"/>
      <c r="K4" s="16"/>
    </row>
    <row r="5" spans="1:16" ht="16.5" thickBot="1" x14ac:dyDescent="0.3">
      <c r="A5" s="1"/>
      <c r="B5" s="6" t="s">
        <v>2</v>
      </c>
      <c r="C5" s="90" t="s">
        <v>149</v>
      </c>
      <c r="D5" s="91"/>
      <c r="E5" s="5"/>
      <c r="F5" s="46" t="str">
        <f>IF(G4="Recurso","Motor del recurso","")</f>
        <v/>
      </c>
      <c r="G5" s="46" t="s">
        <v>103</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41</v>
      </c>
      <c r="C7" s="8" t="s">
        <v>176</v>
      </c>
      <c r="D7" s="32"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0" t="s">
        <v>3</v>
      </c>
      <c r="B9" s="24" t="s">
        <v>10</v>
      </c>
      <c r="C9" s="23" t="s">
        <v>4</v>
      </c>
      <c r="D9" s="23" t="s">
        <v>5</v>
      </c>
      <c r="E9" s="23" t="s">
        <v>6</v>
      </c>
      <c r="F9" s="69" t="s">
        <v>62</v>
      </c>
      <c r="G9" s="69" t="s">
        <v>60</v>
      </c>
      <c r="H9" s="69" t="s">
        <v>61</v>
      </c>
      <c r="I9" s="69" t="s">
        <v>138</v>
      </c>
      <c r="J9" s="24" t="s">
        <v>7</v>
      </c>
      <c r="K9" s="25" t="s">
        <v>8</v>
      </c>
    </row>
    <row r="10" spans="1:16" s="12" customFormat="1" ht="63" x14ac:dyDescent="0.25">
      <c r="A10" s="13" t="str">
        <f>IF(OR(B10&lt;&gt;"",J10&lt;&gt;""),"IMG01","")</f>
        <v>IMG01</v>
      </c>
      <c r="B10" s="72" t="s">
        <v>150</v>
      </c>
      <c r="C10" s="26" t="str">
        <f>IF(OR(B10&lt;&gt;Ayuda!A5,J10&lt;&gt;""),IF($G$4="Recurso",CONCATENATE($G$4," ",$G$5),$G$4),"")</f>
        <v>Cuaderno de Estudio</v>
      </c>
      <c r="D10" s="14" t="s">
        <v>148</v>
      </c>
      <c r="E10" s="14" t="s">
        <v>147</v>
      </c>
      <c r="F10" s="14" t="str">
        <f>IF(OR(B10&lt;&gt;"",J10&lt;&gt;""),CONCATENATE($C$7,"_",$A10,IF($G$4="Cuaderno de Estudio","_small",CONCATENATE(IF(I10="","","n"),IF(LEFT($G$5,1)="F",".jpg",".png")))),"")</f>
        <v>CS_09_01_CO_IMG01_small</v>
      </c>
      <c r="G10" s="14" t="str">
        <f>IF(F10&lt;&gt;"",IF($G$4="Recurso",IF(LEFT($G$5,1)="M",VLOOKUP($G$5,'[10]Definición técnica de imagenes'!$A$3:$G$17,5,FALSE),IF($G$5="F1",'[10]Definición técnica de imagenes'!$E$15,'[10]Definición técnica de imagenes'!$F$13)),'[10]Definición técnica de imagenes'!$E$16),"")</f>
        <v>526 x 370 px</v>
      </c>
      <c r="H10" s="14" t="str">
        <f>IF(I10&lt;&gt;"",IF(OR(B10&lt;&gt;"",J10&lt;&gt;""),CONCATENATE($C$7,"_",$A10,IF($G$4="Cuaderno de Estudio","_zoom",CONCATENATE("a",IF(LEFT($G$5,1)="F",".jpg",".png")))),""),"")</f>
        <v>CS_09_01_CO_IMG01_zoom</v>
      </c>
      <c r="I10" s="14" t="str">
        <f>IF(OR(B10&lt;&gt;"",J10&lt;&gt;""),IF($G$4="Recurso",IF(LEFT($G$5,1)="M",VLOOKUP($G$5,'Definición técnica de imagenes'!$A$3:$G$17,6,FALSE),IF($G$5="F1","","")),'Definición técnica de imagenes'!$F$16),"")</f>
        <v>800 x 600 px</v>
      </c>
      <c r="J10" s="14" t="s">
        <v>151</v>
      </c>
      <c r="K10" s="19"/>
    </row>
    <row r="11" spans="1:16" s="12" customFormat="1" ht="78.75" x14ac:dyDescent="0.25">
      <c r="A11" s="13" t="str">
        <f>IF(OR(B11&lt;&gt;"",J11&lt;&gt;""),"IMG02","")</f>
        <v>IMG02</v>
      </c>
      <c r="B11" s="72" t="s">
        <v>152</v>
      </c>
      <c r="C11" s="26" t="str">
        <f>IF(OR(B11&lt;&gt;[1]Ayuda!A6,J11&lt;&gt;""),IF($G$4="Recurso",CONCATENATE($G$4," ",$G$5),$G$4),"")</f>
        <v>Cuaderno de Estudio</v>
      </c>
      <c r="D11" s="14" t="s">
        <v>148</v>
      </c>
      <c r="E11" s="14" t="s">
        <v>153</v>
      </c>
      <c r="F11" s="14" t="str">
        <f>IF(OR(B11&lt;&gt;"",J11&lt;&gt;""),CONCATENATE($C$7,"_",$A11,IF($G$4="Cuaderno de Estudio","_small",CONCATENATE(IF(I11="","","n"),IF(LEFT($G$5,1)="F",".jpg",".png")))),"")</f>
        <v>CS_09_01_CO_IMG02_small</v>
      </c>
      <c r="G11" s="14" t="str">
        <f>IF(F11&lt;&gt;"",IF($G$4="Recurso",IF(LEFT($G$5,1)="M",VLOOKUP($G$5,'[1]Definición técnica de imagenes'!$A$3:$G$17,5,FALSE),IF($G$5="F1",'[1]Definición técnica de imagenes'!$E$15,'[1]Definición técnica de imagenes'!$F$13)),'[1]Definición técnica de imagenes'!$E$16),"")</f>
        <v>526 x 370 px</v>
      </c>
      <c r="H11" s="14" t="str">
        <f>IF(I11&lt;&gt;"",IF(OR(B11&lt;&gt;"",J11&lt;&gt;""),CONCATENATE($C$7,"_",$A11,IF($G$4="Cuaderno de Estudio","_zoom",CONCATENATE("a",IF(LEFT($G$5,1)="F",".jpg",".png")))),""),"")</f>
        <v>CS_09_01_CO_IMG02_zoom</v>
      </c>
      <c r="I11" s="14" t="str">
        <f>IF(OR(B11&lt;&gt;"",J11&lt;&gt;""),IF($G$4="Recurso",IF(LEFT($G$5,1)="M",VLOOKUP($G$5,'[1]Definición técnica de imagenes'!$A$3:$G$17,6,FALSE),IF($G$5="F1","","")),'[1]Definición técnica de imagenes'!$F$16),"")</f>
        <v>800 x 600 px</v>
      </c>
      <c r="J11" s="14"/>
      <c r="K11" s="19"/>
    </row>
    <row r="12" spans="1:16" s="12" customFormat="1" ht="94.5" x14ac:dyDescent="0.25">
      <c r="A12" s="13" t="str">
        <f>IF(OR(B12&lt;&gt;"",J12&lt;&gt;""),"IMG03","")</f>
        <v>IMG03</v>
      </c>
      <c r="B12" s="72" t="s">
        <v>154</v>
      </c>
      <c r="C12" s="26" t="str">
        <f>IF(OR(B12&lt;&gt;[2]Ayuda!A7,J12&lt;&gt;""),IF($G$4="Recurso",CONCATENATE($G$4," ",$G$5),$G$4),"")</f>
        <v>Cuaderno de Estudio</v>
      </c>
      <c r="D12" s="14" t="s">
        <v>148</v>
      </c>
      <c r="E12" s="14" t="s">
        <v>153</v>
      </c>
      <c r="F12" s="14" t="str">
        <f t="shared" ref="F12:F16" si="0">IF(OR(B12&lt;&gt;"",J12&lt;&gt;""),CONCATENATE($C$7,"_",$A12,IF($G$4="Cuaderno de Estudio","_small",CONCATENATE(IF(I12="","","n"),IF(LEFT($G$5,1)="F",".jpg",".png")))),"")</f>
        <v>CS_09_01_CO_IMG03_small</v>
      </c>
      <c r="G12" s="14" t="str">
        <f>IF(F12&lt;&gt;"",IF($G$4="Recurso",IF(LEFT($G$5,1)="M",VLOOKUP($G$5,'[2]Definición técnica de imagenes'!$A$3:$G$17,5,FALSE),IF($G$5="F1",'[2]Definición técnica de imagenes'!$E$15,'[2]Definición técnica de imagenes'!$F$13)),'[2]Definición técnica de imagenes'!$E$16),"")</f>
        <v>526 x 370 px</v>
      </c>
      <c r="H12" s="14" t="str">
        <f>IF(I12&lt;&gt;"",IF(OR(B12&lt;&gt;"",J12&lt;&gt;""),CONCATENATE($C$7,"_",$A12,IF($G$4="Cuaderno de Estudio","_zoom",CONCATENATE("a",IF(LEFT($G$5,1)="F",".jpg",".png")))),""),"")</f>
        <v>CS_09_01_CO_IMG03_zoom</v>
      </c>
      <c r="I12" s="14" t="str">
        <f>IF(OR(B12&lt;&gt;"",J12&lt;&gt;""),IF($G$4="Recurso",IF(LEFT($G$5,1)="M",VLOOKUP($G$5,'[2]Definición técnica de imagenes'!$A$3:$G$17,6,FALSE),IF($G$5="F1","","")),'[2]Definición técnica de imagenes'!$F$16),"")</f>
        <v>800 x 600 px</v>
      </c>
      <c r="J12" s="14"/>
      <c r="K12" s="19"/>
    </row>
    <row r="13" spans="1:16" s="12" customFormat="1" ht="110.25" x14ac:dyDescent="0.25">
      <c r="A13" s="13" t="str">
        <f>IF(OR(B13&lt;&gt;"",J13&lt;&gt;""),"IMG04","")</f>
        <v>IMG04</v>
      </c>
      <c r="B13" s="72" t="s">
        <v>155</v>
      </c>
      <c r="C13" s="26" t="str">
        <f>IF(OR(B13&lt;&gt;[3]Ayuda!A8,J13&lt;&gt;""),IF($G$4="Recurso",CONCATENATE($G$4," ",$G$5),$G$4),"")</f>
        <v>Cuaderno de Estudio</v>
      </c>
      <c r="D13" s="14" t="s">
        <v>148</v>
      </c>
      <c r="E13" s="14" t="s">
        <v>147</v>
      </c>
      <c r="F13" s="14" t="str">
        <f t="shared" si="0"/>
        <v>CS_09_01_CO_IMG04_small</v>
      </c>
      <c r="G13" s="14" t="str">
        <f>IF(F13&lt;&gt;"",IF($G$4="Recurso",IF(LEFT($G$5,1)="M",VLOOKUP($G$5,'[3]Definición técnica de imagenes'!$A$3:$G$17,5,FALSE),IF($G$5="F1",'[3]Definición técnica de imagenes'!$E$15,'[3]Definición técnica de imagenes'!$F$13)),'[3]Definición técnica de imagenes'!$E$16),"")</f>
        <v>526 x 370 px</v>
      </c>
      <c r="H13" s="14" t="str">
        <f>IF(I13&lt;&gt;"",IF(OR(B13&lt;&gt;"",J13&lt;&gt;""),CONCATENATE($C$7,"_",$A13,IF($G$4="Cuaderno de Estudio","_zoom",CONCATENATE("a",IF(LEFT($G$5,1)="F",".jpg",".png")))),""),"")</f>
        <v>CS_09_01_CO_IMG04_zoom</v>
      </c>
      <c r="I13" s="14" t="str">
        <f>IF(OR(B13&lt;&gt;"",J13&lt;&gt;""),IF($G$4="Recurso",IF(LEFT($G$5,1)="M",VLOOKUP($G$5,'[3]Definición técnica de imagenes'!$A$3:$G$17,6,FALSE),IF($G$5="F1","","")),'[3]Definición técnica de imagenes'!$F$16),"")</f>
        <v>800 x 600 px</v>
      </c>
      <c r="J13" s="14" t="s">
        <v>156</v>
      </c>
      <c r="K13" s="19"/>
    </row>
    <row r="14" spans="1:16" s="12" customFormat="1" ht="94.5" x14ac:dyDescent="0.25">
      <c r="A14" s="13" t="str">
        <f t="shared" ref="A14:A30" si="1">IF(OR(B14&lt;&gt;"",J14&lt;&gt;""),CONCATENATE(LEFT(A13,3),IF(MID(A13,4,2)+1&lt;10,CONCATENATE("0",MID(A13,4,2)+1))),"")</f>
        <v>IMG05</v>
      </c>
      <c r="B14" s="27" t="s">
        <v>157</v>
      </c>
      <c r="C14" s="26" t="str">
        <f t="shared" ref="C14:C18" si="2">IF(OR(B14&lt;&gt;"",J14&lt;&gt;""),IF($G$4="Recurso",CONCATENATE($G$4," ",$G$5),$G$4),"")</f>
        <v>Cuaderno de Estudio</v>
      </c>
      <c r="D14" s="14"/>
      <c r="E14" s="14"/>
      <c r="F14" s="14" t="str">
        <f t="shared" si="0"/>
        <v>CS_09_01_CO_IMG05_small</v>
      </c>
      <c r="G14" s="14" t="str">
        <f>IF(F14&lt;&gt;"",IF($G$4="Recurso",IF(LEFT($G$5,1)="M",VLOOKUP($G$5,'Definición técnica de imagenes'!$A$3:$G$17,5,FALSE),IF($G$5="F1",'Definición técnica de imagenes'!$E$15,'Definición técnica de imagenes'!$F$13)),'Definición técnica de imagenes'!$E$16),"")</f>
        <v>526 x 370 px</v>
      </c>
      <c r="H14" s="14" t="str">
        <f t="shared" ref="H14:H74" si="3">IF(I14&lt;&gt;"",IF(OR(B14&lt;&gt;"",J14&lt;&gt;""),CONCATENATE($C$7,"_",$A14,IF($G$4="Cuaderno de Estudio","_zoom",CONCATENATE("a",IF(LEFT($G$5,1)="F",".jpg",".png")))),""),"")</f>
        <v>CS_09_01_CO_IMG05_zoom</v>
      </c>
      <c r="I14" s="14" t="str">
        <f>IF(OR(B14&lt;&gt;"",J14&lt;&gt;""),IF($G$4="Recurso",IF(LEFT($G$5,1)="M",VLOOKUP($G$5,'Definición técnica de imagenes'!$A$3:$G$17,6,FALSE),IF($G$5="F1","","")),'Definición técnica de imagenes'!$F$16),"")</f>
        <v>800 x 600 px</v>
      </c>
      <c r="J14" s="19" t="s">
        <v>158</v>
      </c>
      <c r="K14" s="19"/>
    </row>
    <row r="15" spans="1:16" s="77" customFormat="1" ht="47.25" x14ac:dyDescent="0.25">
      <c r="A15" s="73" t="str">
        <f>IF(OR(B15&lt;&gt;"",J15&lt;&gt;""),"IMG06","")</f>
        <v>IMG06</v>
      </c>
      <c r="B15" s="72" t="s">
        <v>159</v>
      </c>
      <c r="C15" s="74" t="str">
        <f>IF(OR(B15&lt;&gt;[4]Ayuda!A10,J15&lt;&gt;""),IF($G$4="Recurso",CONCATENATE($G$4," ",$G$5),$G$4),"")</f>
        <v>Cuaderno de Estudio</v>
      </c>
      <c r="D15" s="75" t="s">
        <v>148</v>
      </c>
      <c r="E15" s="75" t="s">
        <v>147</v>
      </c>
      <c r="F15" s="14" t="str">
        <f t="shared" si="0"/>
        <v>CS_09_01_CO_IMG06_small</v>
      </c>
      <c r="G15" s="75" t="str">
        <f>IF(F15&lt;&gt;"",IF($G$4="Recurso",IF(LEFT($G$5,1)="M",VLOOKUP($G$5,'[4]Definición técnica de imagenes'!$A$3:$G$17,5,FALSE),IF($G$5="F1",'[4]Definición técnica de imagenes'!$E$15,'[4]Definición técnica de imagenes'!$F$13)),'[4]Definición técnica de imagenes'!$E$16),"")</f>
        <v>526 x 370 px</v>
      </c>
      <c r="H15" s="75" t="str">
        <f>IF(I15&lt;&gt;"",IF(OR(B15&lt;&gt;"",J15&lt;&gt;""),CONCATENATE($C$7,"_",$A15,IF($G$4="Cuaderno de Estudio","_zoom",CONCATENATE("a",IF(LEFT($G$5,1)="F",".jpg",".png")))),""),"")</f>
        <v>CS_09_01_CO_IMG06_zoom</v>
      </c>
      <c r="I15" s="75" t="str">
        <f>IF(OR(B15&lt;&gt;"",J15&lt;&gt;""),IF($G$4="Recurso",IF(LEFT($G$5,1)="M",VLOOKUP($G$5,'[4]Definición técnica de imagenes'!$A$3:$G$17,6,FALSE),IF($G$5="F1","","")),'[4]Definición técnica de imagenes'!$F$16),"")</f>
        <v>800 x 600 px</v>
      </c>
      <c r="J15" s="75" t="s">
        <v>160</v>
      </c>
      <c r="K15" s="76"/>
    </row>
    <row r="16" spans="1:16" s="77" customFormat="1" ht="126" x14ac:dyDescent="0.25">
      <c r="A16" s="73" t="str">
        <f>IF(OR(B16&lt;&gt;"",J16&lt;&gt;""),"IMG07","")</f>
        <v>IMG07</v>
      </c>
      <c r="B16" s="72" t="s">
        <v>164</v>
      </c>
      <c r="C16" s="74" t="str">
        <f>IF(OR(B16&lt;&gt;[5]Ayuda!A11,J16&lt;&gt;""),IF($G$4="Recurso",CONCATENATE($G$4," ",$G$5),$G$4),"")</f>
        <v>Cuaderno de Estudio</v>
      </c>
      <c r="D16" s="75" t="s">
        <v>161</v>
      </c>
      <c r="E16" s="75" t="s">
        <v>153</v>
      </c>
      <c r="F16" s="14" t="str">
        <f t="shared" si="0"/>
        <v>CS_09_01_CO_IMG07_small</v>
      </c>
      <c r="G16" s="75" t="str">
        <f>IF(F16&lt;&gt;"",IF($G$4="Recurso",IF(LEFT($G$5,1)="M",VLOOKUP($G$5,'[5]Definición técnica de imagenes'!$A$3:$G$17,5,FALSE),IF($G$5="F1",'[5]Definición técnica de imagenes'!$E$15,'[5]Definición técnica de imagenes'!$F$13)),'[5]Definición técnica de imagenes'!$E$16),"")</f>
        <v>526 x 370 px</v>
      </c>
      <c r="H16" s="75" t="str">
        <f>IF(I16&lt;&gt;"",IF(OR(B16&lt;&gt;"",J16&lt;&gt;""),CONCATENATE($C$7,"_",$A16,IF($G$4="Cuaderno de Estudio","_zoom",CONCATENATE("a",IF(LEFT($G$5,1)="F",".jpg",".png")))),""),"")</f>
        <v>CS_09_01_CO_IMG07_zoom</v>
      </c>
      <c r="I16" s="75" t="str">
        <f>IF(OR(B16&lt;&gt;"",J16&lt;&gt;""),IF($G$4="Recurso",IF(LEFT($G$5,1)="M",VLOOKUP($G$5,'[5]Definición técnica de imagenes'!$A$3:$G$17,6,FALSE),IF($G$5="F1","","")),'[5]Definición técnica de imagenes'!$F$16),"")</f>
        <v>800 x 600 px</v>
      </c>
      <c r="J16" s="75" t="s">
        <v>162</v>
      </c>
      <c r="K16" s="76"/>
    </row>
    <row r="17" spans="1:11" s="12" customFormat="1" ht="81" x14ac:dyDescent="0.25">
      <c r="A17" s="13" t="str">
        <f t="shared" si="1"/>
        <v>IMG08</v>
      </c>
      <c r="B17" s="27" t="s">
        <v>163</v>
      </c>
      <c r="C17" s="26" t="str">
        <f t="shared" si="2"/>
        <v>Cuaderno de Estudio</v>
      </c>
      <c r="D17" s="14"/>
      <c r="E17" s="14"/>
      <c r="F17" s="14" t="str">
        <f t="shared" ref="F14:F74" si="4">IF(OR(B17&lt;&gt;"",J17&lt;&gt;""),CONCATENATE($C$7,"_",$A17,IF($G$4="Cuaderno de Estudio","_small",CONCATENATE(IF(I17="","","n"),IF(LEFT($G$5,1)="F",".jpg",".png")))),"")</f>
        <v>CS_09_01_CO_IMG08_small</v>
      </c>
      <c r="G17" s="14" t="str">
        <f>IF(F17&lt;&gt;"",IF($G$4="Recurso",IF(LEFT($G$5,1)="M",VLOOKUP($G$5,'Definición técnica de imagenes'!$A$3:$G$17,5,FALSE),IF($G$5="F1",'Definición técnica de imagenes'!$E$15,'Definición técnica de imagenes'!$F$13)),'Definición técnica de imagenes'!$E$16),"")</f>
        <v>526 x 370 px</v>
      </c>
      <c r="H17" s="14" t="str">
        <f t="shared" si="3"/>
        <v>CS_09_01_CO_IMG08_zoom</v>
      </c>
      <c r="I17" s="14" t="str">
        <f>IF(OR(B17&lt;&gt;"",J17&lt;&gt;""),IF($G$4="Recurso",IF(LEFT($G$5,1)="M",VLOOKUP($G$5,'Definición técnica de imagenes'!$A$3:$G$17,6,FALSE),IF($G$5="F1","","")),'Definición técnica de imagenes'!$F$16),"")</f>
        <v>800 x 600 px</v>
      </c>
      <c r="J17" s="20" t="s">
        <v>162</v>
      </c>
      <c r="K17" s="20"/>
    </row>
    <row r="18" spans="1:11" s="12" customFormat="1" ht="27" x14ac:dyDescent="0.25">
      <c r="A18" s="13" t="str">
        <f t="shared" si="1"/>
        <v>IMG09</v>
      </c>
      <c r="B18" s="27" t="s">
        <v>165</v>
      </c>
      <c r="C18" s="26" t="str">
        <f t="shared" si="2"/>
        <v>Cuaderno de Estudio</v>
      </c>
      <c r="D18" s="14"/>
      <c r="E18" s="14"/>
      <c r="F18" s="14" t="str">
        <f t="shared" si="4"/>
        <v>CS_09_01_CO_IMG09_small</v>
      </c>
      <c r="G18" s="14" t="str">
        <f>IF(F18&lt;&gt;"",IF($G$4="Recurso",IF(LEFT($G$5,1)="M",VLOOKUP($G$5,'Definición técnica de imagenes'!$A$3:$G$17,5,FALSE),IF($G$5="F1",'Definición técnica de imagenes'!$E$15,'Definición técnica de imagenes'!$F$13)),'Definición técnica de imagenes'!$E$16),"")</f>
        <v>526 x 370 px</v>
      </c>
      <c r="H18" s="14" t="str">
        <f t="shared" si="3"/>
        <v>CS_09_01_CO_IMG09_zoom</v>
      </c>
      <c r="I18" s="14" t="str">
        <f>IF(OR(B18&lt;&gt;"",J18&lt;&gt;""),IF($G$4="Recurso",IF(LEFT($G$5,1)="M",VLOOKUP($G$5,'Definición técnica de imagenes'!$A$3:$G$17,6,FALSE),IF($G$5="F1","","")),'Definición técnica de imagenes'!$F$16),"")</f>
        <v>800 x 600 px</v>
      </c>
      <c r="J18" s="20" t="s">
        <v>166</v>
      </c>
      <c r="K18" s="20"/>
    </row>
    <row r="19" spans="1:11" s="77" customFormat="1" ht="78.75" customHeight="1" x14ac:dyDescent="0.25">
      <c r="A19" s="73" t="str">
        <f>IF(OR(B19&lt;&gt;"",J19&lt;&gt;""),"IMG10","")</f>
        <v>IMG10</v>
      </c>
      <c r="B19" s="78" t="s">
        <v>167</v>
      </c>
      <c r="C19" s="74" t="str">
        <f>IF(OR(B19&lt;&gt;[6]Ayuda!A14,J19&lt;&gt;""),IF($G$4="Recurso",CONCATENATE($G$4," ",$G$5),$G$4),"")</f>
        <v>Cuaderno de Estudio</v>
      </c>
      <c r="D19" s="75" t="s">
        <v>161</v>
      </c>
      <c r="E19" s="75" t="s">
        <v>147</v>
      </c>
      <c r="F19" s="14" t="str">
        <f t="shared" si="4"/>
        <v>CS_09_01_CO_IMG10_small</v>
      </c>
      <c r="G19" s="75" t="str">
        <f>IF(F19&lt;&gt;"",IF($G$4="Recurso",IF(LEFT($G$5,1)="M",VLOOKUP($G$5,'[6]Definición técnica de imagenes'!$A$3:$G$17,5,FALSE),IF($G$5="F1",'[6]Definición técnica de imagenes'!$E$15,'[6]Definición técnica de imagenes'!$F$13)),'[6]Definición técnica de imagenes'!$E$16),"")</f>
        <v>526 x 370 px</v>
      </c>
      <c r="H19" s="75" t="str">
        <f>IF(I19&lt;&gt;"",IF(OR(B19&lt;&gt;"",J19&lt;&gt;""),CONCATENATE($C$7,"_",$A19,IF($G$4="Cuaderno de Estudio","_zoom",CONCATENATE("a",IF(LEFT($G$5,1)="F",".jpg",".png")))),""),"")</f>
        <v>CS_09_01_CO_IMG10_zoom</v>
      </c>
      <c r="I19" s="75" t="str">
        <f>IF(OR(B19&lt;&gt;"",J19&lt;&gt;""),IF($G$4="Recurso",IF(LEFT($G$5,1)="M",VLOOKUP($G$5,'[6]Definición técnica de imagenes'!$A$3:$G$17,6,FALSE),IF($G$5="F1","","")),'[6]Definición técnica de imagenes'!$F$16),"")</f>
        <v>800 x 600 px</v>
      </c>
      <c r="J19" s="75" t="s">
        <v>168</v>
      </c>
      <c r="K19" s="76"/>
    </row>
    <row r="20" spans="1:11" s="77" customFormat="1" ht="110.25" x14ac:dyDescent="0.25">
      <c r="A20" s="73" t="str">
        <f>IF(OR(B20&lt;&gt;"",J20&lt;&gt;""),"IMG11","")</f>
        <v>IMG11</v>
      </c>
      <c r="B20" s="72" t="s">
        <v>169</v>
      </c>
      <c r="C20" s="74" t="str">
        <f>IF(OR(B20&lt;&gt;[7]Ayuda!A15,J20&lt;&gt;""),IF($G$4="Recurso",CONCATENATE($G$4," ",$G$5),$G$4),"")</f>
        <v>Cuaderno de Estudio</v>
      </c>
      <c r="D20" s="75" t="s">
        <v>148</v>
      </c>
      <c r="E20" s="75" t="s">
        <v>147</v>
      </c>
      <c r="F20" s="14" t="str">
        <f t="shared" si="4"/>
        <v>CS_09_01_CO_IMG11_small</v>
      </c>
      <c r="G20" s="75" t="str">
        <f>IF(F20&lt;&gt;"",IF($G$4="Recurso",IF(LEFT($G$5,1)="M",VLOOKUP($G$5,'[7]Definición técnica de imagenes'!$A$3:$G$17,5,FALSE),IF($G$5="F1",'[7]Definición técnica de imagenes'!$E$15,'[7]Definición técnica de imagenes'!$F$13)),'[7]Definición técnica de imagenes'!$E$16),"")</f>
        <v>526 x 370 px</v>
      </c>
      <c r="H20" s="75" t="str">
        <f>IF(I20&lt;&gt;"",IF(OR(B20&lt;&gt;"",J20&lt;&gt;""),CONCATENATE($C$7,"_",$A20,IF($G$4="Cuaderno de Estudio","_zoom",CONCATENATE("a",IF(LEFT($G$5,1)="F",".jpg",".png")))),""),"")</f>
        <v>CS_09_01_CO_IMG11_zoom</v>
      </c>
      <c r="I20" s="75" t="str">
        <f>IF(OR(B20&lt;&gt;"",J20&lt;&gt;""),IF($G$4="Recurso",IF(LEFT($G$5,1)="M",VLOOKUP($G$5,'[7]Definición técnica de imagenes'!$A$3:$G$17,6,FALSE),IF($G$5="F1","","")),'[7]Definición técnica de imagenes'!$F$16),"")</f>
        <v>800 x 600 px</v>
      </c>
      <c r="J20" s="75" t="s">
        <v>170</v>
      </c>
      <c r="K20" s="76"/>
    </row>
    <row r="21" spans="1:11" s="77" customFormat="1" ht="110.25" x14ac:dyDescent="0.25">
      <c r="A21" s="73" t="str">
        <f>IF(OR(B21&lt;&gt;"",J21&lt;&gt;""),"IMG12","")</f>
        <v>IMG12</v>
      </c>
      <c r="B21" s="72" t="s">
        <v>171</v>
      </c>
      <c r="C21" s="74" t="str">
        <f>IF(OR(B21&lt;&gt;[8]Ayuda!A16,J21&lt;&gt;""),IF($G$4="Recurso",CONCATENATE($G$4," ",$G$5),$G$4),"")</f>
        <v>Cuaderno de Estudio</v>
      </c>
      <c r="D21" s="75" t="s">
        <v>161</v>
      </c>
      <c r="E21" s="75" t="s">
        <v>147</v>
      </c>
      <c r="F21" s="14" t="str">
        <f t="shared" si="4"/>
        <v>CS_09_01_CO_IMG12_small</v>
      </c>
      <c r="G21" s="75" t="str">
        <f>IF(F21&lt;&gt;"",IF($G$4="Recurso",IF(LEFT($G$5,1)="M",VLOOKUP($G$5,'[8]Definición técnica de imagenes'!$A$3:$G$17,5,FALSE),IF($G$5="F1",'[8]Definición técnica de imagenes'!$E$15,'[8]Definición técnica de imagenes'!$F$13)),'[8]Definición técnica de imagenes'!$E$16),"")</f>
        <v>526 x 370 px</v>
      </c>
      <c r="H21" s="75" t="str">
        <f>IF(I21&lt;&gt;"",IF(OR(B21&lt;&gt;"",J21&lt;&gt;""),CONCATENATE($C$7,"_",$A21,IF($G$4="Cuaderno de Estudio","_zoom",CONCATENATE("a",IF(LEFT($G$5,1)="F",".jpg",".png")))),""),"")</f>
        <v>CS_09_01_CO_IMG12_zoom</v>
      </c>
      <c r="I21" s="75" t="str">
        <f>IF(OR(B21&lt;&gt;"",J21&lt;&gt;""),IF($G$4="Recurso",IF(LEFT($G$5,1)="M",VLOOKUP($G$5,'[8]Definición técnica de imagenes'!$A$3:$G$17,6,FALSE),IF($G$5="F1","","")),'[8]Definición técnica de imagenes'!$F$16),"")</f>
        <v>800 x 600 px</v>
      </c>
      <c r="J21" s="75" t="s">
        <v>172</v>
      </c>
      <c r="K21" s="76"/>
    </row>
    <row r="22" spans="1:11" s="77" customFormat="1" ht="63" x14ac:dyDescent="0.25">
      <c r="A22" s="73" t="str">
        <f>IF(OR(B22&lt;&gt;"",J22&lt;&gt;""),"IMG13","")</f>
        <v>IMG13</v>
      </c>
      <c r="B22" s="72" t="s">
        <v>173</v>
      </c>
      <c r="C22" s="74" t="str">
        <f>IF(OR(B22&lt;&gt;[9]Ayuda!A17,J22&lt;&gt;""),IF($G$4="Recurso",CONCATENATE($G$4," ",$G$5),$G$4),"")</f>
        <v>Cuaderno de Estudio</v>
      </c>
      <c r="D22" s="75" t="s">
        <v>148</v>
      </c>
      <c r="E22" s="75" t="s">
        <v>153</v>
      </c>
      <c r="F22" s="14" t="str">
        <f t="shared" si="4"/>
        <v>CS_09_01_CO_IMG13_small</v>
      </c>
      <c r="G22" s="75" t="str">
        <f>IF(F22&lt;&gt;"",IF($G$4="Recurso",IF(LEFT($G$5,1)="M",VLOOKUP($G$5,'[9]Definición técnica de imagenes'!$A$3:$G$17,5,FALSE),IF($G$5="F1",'[9]Definición técnica de imagenes'!$E$15,'[9]Definición técnica de imagenes'!$F$13)),'[9]Definición técnica de imagenes'!$E$16),"")</f>
        <v>526 x 370 px</v>
      </c>
      <c r="H22" s="75" t="str">
        <f>IF(I22&lt;&gt;"",IF(OR(B22&lt;&gt;"",J22&lt;&gt;""),CONCATENATE($C$7,"_",$A22,IF($G$4="Cuaderno de Estudio","_zoom",CONCATENATE("a",IF(LEFT($G$5,1)="F",".jpg",".png")))),""),"")</f>
        <v>CS_09_01_CO_IMG13_zoom</v>
      </c>
      <c r="I22" s="75" t="str">
        <f>IF(OR(B22&lt;&gt;"",J22&lt;&gt;""),IF($G$4="Recurso",IF(LEFT($G$5,1)="M",VLOOKUP($G$5,'[9]Definición técnica de imagenes'!$A$3:$G$17,6,FALSE),IF($G$5="F1","","")),'[9]Definición técnica de imagenes'!$F$16),"")</f>
        <v>800 x 600 px</v>
      </c>
      <c r="J22" s="75" t="s">
        <v>174</v>
      </c>
      <c r="K22" s="76"/>
    </row>
    <row r="23" spans="1:11" s="12" customFormat="1" x14ac:dyDescent="0.25">
      <c r="A23" s="13" t="str">
        <f t="shared" si="1"/>
        <v/>
      </c>
      <c r="B23" s="27"/>
      <c r="C23" s="27"/>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3"/>
        <v/>
      </c>
      <c r="I23" s="14" t="str">
        <f>IF(OR(B23&lt;&gt;"",J23&lt;&gt;""),IF($G$4="Recurso",IF(LEFT($G$5,1)="M",VLOOKUP($G$5,'Definición técnica de imagenes'!$A$3:$G$17,6,FALSE),IF($G$5="F1","","")),'Definición técnica de imagenes'!$F$16),"")</f>
        <v/>
      </c>
      <c r="J23" s="19"/>
      <c r="K23" s="19"/>
    </row>
    <row r="24" spans="1:11" s="12" customFormat="1" x14ac:dyDescent="0.25">
      <c r="A24" s="13" t="str">
        <f t="shared" si="1"/>
        <v/>
      </c>
      <c r="B24" s="26"/>
      <c r="C24" s="26"/>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3"/>
        <v/>
      </c>
      <c r="I24" s="14" t="str">
        <f>IF(OR(B24&lt;&gt;"",J24&lt;&gt;""),IF($G$4="Recurso",IF(LEFT($G$5,1)="M",VLOOKUP($G$5,'Definición técnica de imagenes'!$A$3:$G$17,6,FALSE),IF($G$5="F1","","")),'Definición técnica de imagenes'!$F$16),"")</f>
        <v/>
      </c>
      <c r="J24" s="14"/>
      <c r="K24" s="15"/>
    </row>
    <row r="25" spans="1:11" s="12" customFormat="1" x14ac:dyDescent="0.25">
      <c r="A25" s="13" t="str">
        <f t="shared" si="1"/>
        <v/>
      </c>
      <c r="B25" s="27"/>
      <c r="C25" s="27"/>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3"/>
        <v/>
      </c>
      <c r="I25" s="14" t="str">
        <f>IF(OR(B25&lt;&gt;"",J25&lt;&gt;""),IF($G$4="Recurso",IF(LEFT($G$5,1)="M",VLOOKUP($G$5,'Definición técnica de imagenes'!$A$3:$G$17,6,FALSE),IF($G$5="F1","","")),'Definición técnica de imagenes'!$F$16),"")</f>
        <v/>
      </c>
      <c r="J25" s="14"/>
      <c r="K25" s="19"/>
    </row>
    <row r="26" spans="1:11" s="12" customFormat="1" x14ac:dyDescent="0.25">
      <c r="A26" s="13" t="str">
        <f t="shared" si="1"/>
        <v/>
      </c>
      <c r="B26" s="27"/>
      <c r="C26" s="27"/>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3"/>
        <v/>
      </c>
      <c r="I26" s="14" t="str">
        <f>IF(OR(B26&lt;&gt;"",J26&lt;&gt;""),IF($G$4="Recurso",IF(LEFT($G$5,1)="M",VLOOKUP($G$5,'Definición técnica de imagenes'!$A$3:$G$17,6,FALSE),IF($G$5="F1","","")),'Definición técnica de imagenes'!$F$16),"")</f>
        <v/>
      </c>
      <c r="J26" s="14"/>
      <c r="K26" s="19"/>
    </row>
    <row r="27" spans="1:11" s="12" customFormat="1" x14ac:dyDescent="0.25">
      <c r="A27" s="13" t="str">
        <f t="shared" si="1"/>
        <v/>
      </c>
      <c r="B27" s="27"/>
      <c r="C27" s="27"/>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3"/>
        <v/>
      </c>
      <c r="I27" s="14" t="str">
        <f>IF(OR(B27&lt;&gt;"",J27&lt;&gt;""),IF($G$4="Recurso",IF(LEFT($G$5,1)="M",VLOOKUP($G$5,'Definición técnica de imagenes'!$A$3:$G$17,6,FALSE),IF($G$5="F1","","")),'Definición técnica de imagenes'!$F$16),"")</f>
        <v/>
      </c>
      <c r="J27" s="19"/>
      <c r="K27" s="19"/>
    </row>
    <row r="28" spans="1:11" s="12" customFormat="1" x14ac:dyDescent="0.25">
      <c r="A28" s="13" t="str">
        <f t="shared" si="1"/>
        <v/>
      </c>
      <c r="B28" s="26"/>
      <c r="C28" s="26"/>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3"/>
        <v/>
      </c>
      <c r="I28" s="14" t="str">
        <f>IF(OR(B28&lt;&gt;"",J28&lt;&gt;""),IF($G$4="Recurso",IF(LEFT($G$5,1)="M",VLOOKUP($G$5,'Definición técnica de imagenes'!$A$3:$G$17,6,FALSE),IF($G$5="F1","","")),'Definición técnica de imagenes'!$F$16),"")</f>
        <v/>
      </c>
      <c r="J28" s="19"/>
      <c r="K28" s="19"/>
    </row>
    <row r="29" spans="1:11" s="12" customFormat="1" x14ac:dyDescent="0.25">
      <c r="A29" s="13" t="str">
        <f t="shared" si="1"/>
        <v/>
      </c>
      <c r="B29" s="27"/>
      <c r="C29" s="27"/>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3"/>
        <v/>
      </c>
      <c r="I29" s="14" t="str">
        <f>IF(OR(B29&lt;&gt;"",J29&lt;&gt;""),IF($G$4="Recurso",IF(LEFT($G$5,1)="M",VLOOKUP($G$5,'Definición técnica de imagenes'!$A$3:$G$17,6,FALSE),IF($G$5="F1","","")),'Definición técnica de imagenes'!$F$16),"")</f>
        <v/>
      </c>
      <c r="J29" s="19"/>
      <c r="K29" s="19"/>
    </row>
    <row r="30" spans="1:11" s="12" customFormat="1" x14ac:dyDescent="0.25">
      <c r="A30" s="13" t="str">
        <f t="shared" si="1"/>
        <v/>
      </c>
      <c r="B30" s="27"/>
      <c r="C30" s="27"/>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3"/>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3"/>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3"/>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3"/>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3"/>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3"/>
        <v/>
      </c>
      <c r="I35" s="14" t="str">
        <f>IF(OR(B35&lt;&gt;"",J35&lt;&gt;""),IF($G$4="Recurso",IF(LEFT($G$5,1)="M",VLOOKUP($G$5,'Definición técnica de imagenes'!$A$3:$G$17,6,FALSE),IF($G$5="F1","","")),'Definición técnica de imagenes'!$F$16),"")</f>
        <v/>
      </c>
      <c r="J35" s="14"/>
      <c r="K35" s="15"/>
    </row>
    <row r="36" spans="1:11" s="12" customFormat="1" x14ac:dyDescent="0.25">
      <c r="A36" s="13"/>
      <c r="B36" s="28"/>
      <c r="C36" s="28"/>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3"/>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3"/>
        <v/>
      </c>
      <c r="I37" s="14" t="str">
        <f>IF(OR(B37&lt;&gt;"",J37&lt;&gt;""),IF($G$4="Recurso",IF(LEFT($G$5,1)="M",VLOOKUP($G$5,'Definición técnica de imagenes'!$A$3:$G$17,6,FALSE),IF($G$5="F1","","")),'Definición técnica de imagenes'!$F$16),"")</f>
        <v/>
      </c>
      <c r="J37" s="21"/>
      <c r="K37" s="15"/>
    </row>
    <row r="38" spans="1:11" s="12" customFormat="1" x14ac:dyDescent="0.25">
      <c r="A38" s="13"/>
      <c r="B38" s="29"/>
      <c r="C38" s="29"/>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3"/>
        <v/>
      </c>
      <c r="I38" s="14" t="str">
        <f>IF(OR(B38&lt;&gt;"",J38&lt;&gt;""),IF($G$4="Recurso",IF(LEFT($G$5,1)="M",VLOOKUP($G$5,'Definición técnica de imagenes'!$A$3:$G$17,6,FALSE),IF($G$5="F1","","")),'Definición técnica de imagenes'!$F$16),"")</f>
        <v/>
      </c>
      <c r="J38" s="22"/>
      <c r="K38" s="15"/>
    </row>
    <row r="39" spans="1:11" s="12" customFormat="1" x14ac:dyDescent="0.25">
      <c r="A39" s="13"/>
      <c r="B39" s="26"/>
      <c r="C39" s="26"/>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3"/>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3"/>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3"/>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3"/>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3"/>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3"/>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3"/>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3"/>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3"/>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3"/>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3"/>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3"/>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3"/>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3"/>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3"/>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3"/>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3"/>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3"/>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3"/>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3"/>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3"/>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3"/>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3"/>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3"/>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3"/>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3"/>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3"/>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3"/>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3"/>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3"/>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3"/>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3"/>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3"/>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3"/>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3"/>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3"/>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2" r:id="rId2"/>
    <hyperlink ref="B15" r:id="rId3"/>
    <hyperlink ref="B16" r:id="rId4" display="http://commons.wikimedia.org/wiki/File:IMGCDB82_-_Caricatura_sobre_conferencia_de_Berl%C3%ADn,_1885.jpg"/>
    <hyperlink ref="B20" r:id="rId5" display="http://commons.wikimedia.org/wiki/File:IMGCDB82_-_Caricatura_sobre_conferencia_de_Berl%C3%ADn,_1885.jpg"/>
    <hyperlink ref="B22" r:id="rId6"/>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4" t="s">
        <v>39</v>
      </c>
      <c r="B1" s="95"/>
      <c r="C1" s="95"/>
      <c r="D1" s="95"/>
      <c r="E1" s="95"/>
      <c r="F1" s="96"/>
    </row>
    <row r="2" spans="1:11" x14ac:dyDescent="0.25">
      <c r="A2" s="39" t="s">
        <v>43</v>
      </c>
      <c r="B2" s="40"/>
      <c r="C2" s="97" t="s">
        <v>14</v>
      </c>
      <c r="D2" s="98"/>
      <c r="E2" s="99"/>
      <c r="F2" s="41"/>
    </row>
    <row r="3" spans="1:11" ht="63" x14ac:dyDescent="0.25">
      <c r="A3" s="42" t="s">
        <v>44</v>
      </c>
      <c r="B3" s="40"/>
      <c r="C3" s="103" t="s">
        <v>15</v>
      </c>
      <c r="D3" s="104"/>
      <c r="E3" s="105"/>
      <c r="F3" s="41"/>
      <c r="H3" s="31" t="s">
        <v>19</v>
      </c>
      <c r="I3" s="31" t="s">
        <v>20</v>
      </c>
      <c r="J3" s="31" t="s">
        <v>21</v>
      </c>
      <c r="K3" s="31" t="s">
        <v>53</v>
      </c>
    </row>
    <row r="4" spans="1:11" ht="31.5" x14ac:dyDescent="0.25">
      <c r="A4" s="39" t="s">
        <v>45</v>
      </c>
      <c r="B4" s="40"/>
      <c r="C4" s="35" t="s">
        <v>16</v>
      </c>
      <c r="D4" s="34" t="s">
        <v>17</v>
      </c>
      <c r="E4" s="38" t="s">
        <v>18</v>
      </c>
      <c r="F4" s="41"/>
      <c r="H4" s="31" t="s">
        <v>22</v>
      </c>
      <c r="I4" s="31" t="s">
        <v>26</v>
      </c>
      <c r="J4" s="31">
        <v>1</v>
      </c>
      <c r="K4" s="31">
        <v>1</v>
      </c>
    </row>
    <row r="5" spans="1:11" ht="79.5" thickBot="1" x14ac:dyDescent="0.3">
      <c r="A5" s="42" t="s">
        <v>46</v>
      </c>
      <c r="B5" s="40"/>
      <c r="C5" s="37" t="s">
        <v>36</v>
      </c>
      <c r="D5" s="106" t="str">
        <f>CONCATENATE(H21,"_",I21,"_",J21,"_CO")</f>
        <v>LE_07_04_CO</v>
      </c>
      <c r="E5" s="107"/>
      <c r="F5" s="41"/>
      <c r="H5" s="31" t="s">
        <v>23</v>
      </c>
      <c r="I5" s="31" t="s">
        <v>27</v>
      </c>
      <c r="J5" s="31">
        <v>2</v>
      </c>
      <c r="K5" s="31">
        <v>2</v>
      </c>
    </row>
    <row r="6" spans="1:11" ht="32.25" thickBot="1" x14ac:dyDescent="0.3">
      <c r="A6" s="39" t="s">
        <v>11</v>
      </c>
      <c r="B6" s="40"/>
      <c r="C6" s="40"/>
      <c r="D6" s="40"/>
      <c r="E6" s="40"/>
      <c r="F6" s="41"/>
      <c r="H6" s="31" t="s">
        <v>24</v>
      </c>
      <c r="I6" s="31" t="s">
        <v>28</v>
      </c>
      <c r="J6" s="31">
        <v>3</v>
      </c>
      <c r="K6" s="31">
        <v>3</v>
      </c>
    </row>
    <row r="7" spans="1:11" ht="48" thickBot="1" x14ac:dyDescent="0.3">
      <c r="A7" s="42" t="s">
        <v>12</v>
      </c>
      <c r="B7" s="40"/>
      <c r="C7" s="71" t="s">
        <v>144</v>
      </c>
      <c r="D7" s="92" t="str">
        <f>CONCATENATE("SolicitudGrafica_",D5,".xls")</f>
        <v>SolicitudGrafica_LE_07_04_CO.xls</v>
      </c>
      <c r="E7" s="92"/>
      <c r="F7" s="93"/>
      <c r="H7" s="31" t="s">
        <v>25</v>
      </c>
      <c r="I7" s="31" t="s">
        <v>29</v>
      </c>
      <c r="J7" s="31">
        <v>4</v>
      </c>
      <c r="K7" s="31">
        <v>4</v>
      </c>
    </row>
    <row r="8" spans="1:11" ht="47.25" x14ac:dyDescent="0.25">
      <c r="A8" s="42" t="s">
        <v>54</v>
      </c>
      <c r="B8" s="40"/>
      <c r="C8" s="40"/>
      <c r="D8" s="40"/>
      <c r="E8" s="40"/>
      <c r="F8" s="41"/>
      <c r="I8" s="31" t="s">
        <v>30</v>
      </c>
      <c r="J8" s="31">
        <v>5</v>
      </c>
      <c r="K8" s="31">
        <v>5</v>
      </c>
    </row>
    <row r="9" spans="1:11" ht="47.25" x14ac:dyDescent="0.25">
      <c r="A9" s="42" t="s">
        <v>13</v>
      </c>
      <c r="B9" s="40"/>
      <c r="C9" s="40"/>
      <c r="D9" s="40"/>
      <c r="E9" s="40"/>
      <c r="F9" s="41"/>
      <c r="I9" s="31" t="s">
        <v>31</v>
      </c>
      <c r="J9" s="31">
        <v>6</v>
      </c>
      <c r="K9" s="31">
        <v>6</v>
      </c>
    </row>
    <row r="10" spans="1:11" ht="32.25" thickBot="1" x14ac:dyDescent="0.3">
      <c r="A10" s="43" t="s">
        <v>37</v>
      </c>
      <c r="B10" s="44"/>
      <c r="C10" s="44"/>
      <c r="D10" s="44"/>
      <c r="E10" s="44"/>
      <c r="F10" s="45"/>
      <c r="I10" s="31" t="s">
        <v>32</v>
      </c>
      <c r="J10" s="31">
        <v>7</v>
      </c>
      <c r="K10" s="31">
        <v>7</v>
      </c>
    </row>
    <row r="11" spans="1:11" x14ac:dyDescent="0.25">
      <c r="I11" s="31" t="s">
        <v>33</v>
      </c>
      <c r="J11" s="31">
        <v>8</v>
      </c>
      <c r="K11" s="31">
        <v>8</v>
      </c>
    </row>
    <row r="12" spans="1:11" ht="16.5" thickBot="1" x14ac:dyDescent="0.3">
      <c r="I12" s="31" t="s">
        <v>38</v>
      </c>
      <c r="J12" s="31">
        <v>9</v>
      </c>
      <c r="K12" s="31">
        <v>9</v>
      </c>
    </row>
    <row r="13" spans="1:11" x14ac:dyDescent="0.25">
      <c r="A13" s="94" t="s">
        <v>42</v>
      </c>
      <c r="B13" s="95"/>
      <c r="C13" s="95"/>
      <c r="D13" s="95"/>
      <c r="E13" s="95"/>
      <c r="F13" s="96"/>
      <c r="I13" s="31" t="s">
        <v>34</v>
      </c>
      <c r="J13" s="31">
        <v>10</v>
      </c>
      <c r="K13" s="31">
        <v>10</v>
      </c>
    </row>
    <row r="14" spans="1:11" ht="16.5" thickBot="1" x14ac:dyDescent="0.3">
      <c r="A14" s="42"/>
      <c r="B14" s="40"/>
      <c r="C14" s="40"/>
      <c r="D14" s="40"/>
      <c r="E14" s="40"/>
      <c r="F14" s="41"/>
      <c r="I14" s="31" t="s">
        <v>35</v>
      </c>
      <c r="J14" s="31">
        <v>11</v>
      </c>
      <c r="K14" s="31">
        <v>11</v>
      </c>
    </row>
    <row r="15" spans="1:11" x14ac:dyDescent="0.25">
      <c r="A15" s="39" t="s">
        <v>47</v>
      </c>
      <c r="B15" s="40"/>
      <c r="C15" s="97" t="s">
        <v>50</v>
      </c>
      <c r="D15" s="98"/>
      <c r="E15" s="98"/>
      <c r="F15" s="99"/>
      <c r="J15" s="31">
        <v>12</v>
      </c>
      <c r="K15" s="31">
        <v>12</v>
      </c>
    </row>
    <row r="16" spans="1:11" ht="67.150000000000006" customHeight="1" x14ac:dyDescent="0.25">
      <c r="A16" s="42" t="s">
        <v>48</v>
      </c>
      <c r="B16" s="40"/>
      <c r="C16" s="35" t="s">
        <v>16</v>
      </c>
      <c r="D16" s="34" t="s">
        <v>17</v>
      </c>
      <c r="E16" s="34" t="s">
        <v>18</v>
      </c>
      <c r="F16" s="36" t="s">
        <v>51</v>
      </c>
      <c r="J16" s="31">
        <v>13</v>
      </c>
      <c r="K16" s="31">
        <v>13</v>
      </c>
    </row>
    <row r="17" spans="1:11" ht="32.1" customHeight="1" thickBot="1" x14ac:dyDescent="0.3">
      <c r="A17" s="39" t="s">
        <v>45</v>
      </c>
      <c r="B17" s="40"/>
      <c r="C17" s="37" t="s">
        <v>36</v>
      </c>
      <c r="D17" s="100" t="str">
        <f>CONCATENATE(H21,"_",I21,"_",J21,"_",K45)</f>
        <v>LE_07_04_REC10</v>
      </c>
      <c r="E17" s="101"/>
      <c r="F17" s="102"/>
      <c r="J17" s="31">
        <v>14</v>
      </c>
      <c r="K17" s="31">
        <v>14</v>
      </c>
    </row>
    <row r="18" spans="1:11" ht="79.5" thickBot="1" x14ac:dyDescent="0.3">
      <c r="A18" s="42" t="s">
        <v>49</v>
      </c>
      <c r="B18" s="40"/>
      <c r="C18" s="71" t="s">
        <v>145</v>
      </c>
      <c r="D18" s="92" t="str">
        <f>CONCATENATE("SolicitudGrafica_",D17,".xls")</f>
        <v>SolicitudGrafica_LE_07_04_REC10.xls</v>
      </c>
      <c r="E18" s="92"/>
      <c r="F18" s="93"/>
      <c r="J18" s="31">
        <v>15</v>
      </c>
      <c r="K18" s="31">
        <v>15</v>
      </c>
    </row>
    <row r="19" spans="1:11" x14ac:dyDescent="0.25">
      <c r="A19" s="39" t="s">
        <v>11</v>
      </c>
      <c r="B19" s="40"/>
      <c r="C19" s="40"/>
      <c r="D19" s="40"/>
      <c r="E19" s="40"/>
      <c r="F19" s="41"/>
      <c r="H19" s="31">
        <v>3</v>
      </c>
      <c r="J19" s="31">
        <v>16</v>
      </c>
      <c r="K19" s="31">
        <v>16</v>
      </c>
    </row>
    <row r="20" spans="1:11" ht="63.75" thickBot="1" x14ac:dyDescent="0.3">
      <c r="A20" s="43" t="s">
        <v>52</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9" width="22.25" style="31" customWidth="1"/>
    <col min="10" max="10" width="20.75" style="31" customWidth="1"/>
    <col min="11" max="11" width="44.5" style="31" customWidth="1"/>
    <col min="12" max="16384" width="10.875" style="31"/>
  </cols>
  <sheetData>
    <row r="1" spans="1:11" x14ac:dyDescent="0.25">
      <c r="A1" s="108" t="s">
        <v>57</v>
      </c>
      <c r="B1" s="108" t="s">
        <v>64</v>
      </c>
      <c r="C1" s="108" t="s">
        <v>65</v>
      </c>
      <c r="D1" s="108" t="s">
        <v>6</v>
      </c>
      <c r="E1" s="108" t="s">
        <v>66</v>
      </c>
      <c r="F1" s="108" t="s">
        <v>67</v>
      </c>
      <c r="G1" s="108" t="s">
        <v>68</v>
      </c>
      <c r="H1" s="109" t="s">
        <v>69</v>
      </c>
      <c r="I1" s="109"/>
      <c r="J1" s="109"/>
    </row>
    <row r="2" spans="1:11" x14ac:dyDescent="0.25">
      <c r="A2" s="108"/>
      <c r="B2" s="108"/>
      <c r="C2" s="108"/>
      <c r="D2" s="108"/>
      <c r="E2" s="108"/>
      <c r="F2" s="108"/>
      <c r="G2" s="108"/>
      <c r="H2" s="50" t="s">
        <v>66</v>
      </c>
      <c r="I2" s="50" t="s">
        <v>67</v>
      </c>
      <c r="J2" s="50" t="s">
        <v>68</v>
      </c>
    </row>
    <row r="3" spans="1:11" s="52" customFormat="1" x14ac:dyDescent="0.25">
      <c r="A3" s="51" t="s">
        <v>70</v>
      </c>
      <c r="B3" s="51" t="s">
        <v>71</v>
      </c>
      <c r="C3" s="51" t="s">
        <v>72</v>
      </c>
      <c r="D3" s="51" t="s">
        <v>73</v>
      </c>
      <c r="E3" s="51" t="s">
        <v>74</v>
      </c>
      <c r="F3" s="51"/>
      <c r="G3" s="51"/>
      <c r="H3" s="51" t="s">
        <v>75</v>
      </c>
      <c r="I3" s="51"/>
      <c r="J3" s="51"/>
    </row>
    <row r="4" spans="1:11" s="52" customFormat="1" x14ac:dyDescent="0.25">
      <c r="A4" s="53" t="s">
        <v>58</v>
      </c>
      <c r="B4" s="53" t="s">
        <v>76</v>
      </c>
      <c r="C4" s="53" t="s">
        <v>72</v>
      </c>
      <c r="D4" s="53" t="s">
        <v>73</v>
      </c>
      <c r="E4" s="53" t="s">
        <v>77</v>
      </c>
      <c r="F4" s="53" t="s">
        <v>78</v>
      </c>
      <c r="G4" s="53"/>
      <c r="H4" s="53" t="s">
        <v>79</v>
      </c>
      <c r="I4" s="53" t="s">
        <v>80</v>
      </c>
      <c r="J4" s="53"/>
    </row>
    <row r="5" spans="1:11" s="52" customFormat="1" x14ac:dyDescent="0.25">
      <c r="A5" s="54" t="s">
        <v>81</v>
      </c>
      <c r="B5" s="53" t="s">
        <v>82</v>
      </c>
      <c r="C5" s="53" t="s">
        <v>72</v>
      </c>
      <c r="D5" s="53" t="s">
        <v>73</v>
      </c>
      <c r="E5" s="53" t="s">
        <v>77</v>
      </c>
      <c r="F5" s="53" t="s">
        <v>78</v>
      </c>
      <c r="G5" s="55"/>
      <c r="H5" s="53" t="s">
        <v>79</v>
      </c>
      <c r="I5" s="53" t="s">
        <v>80</v>
      </c>
      <c r="J5" s="55"/>
    </row>
    <row r="6" spans="1:11" s="52" customFormat="1" x14ac:dyDescent="0.25">
      <c r="A6" s="53" t="s">
        <v>59</v>
      </c>
      <c r="B6" s="53" t="s">
        <v>83</v>
      </c>
      <c r="C6" s="53" t="s">
        <v>72</v>
      </c>
      <c r="D6" s="53" t="s">
        <v>73</v>
      </c>
      <c r="E6" s="53" t="s">
        <v>77</v>
      </c>
      <c r="F6" s="53" t="s">
        <v>78</v>
      </c>
      <c r="G6" s="53" t="s">
        <v>74</v>
      </c>
      <c r="H6" s="53" t="s">
        <v>79</v>
      </c>
      <c r="I6" s="53" t="s">
        <v>80</v>
      </c>
      <c r="J6" s="53" t="s">
        <v>84</v>
      </c>
    </row>
    <row r="7" spans="1:11" s="52" customFormat="1" ht="25.5" x14ac:dyDescent="0.25">
      <c r="A7" s="53" t="s">
        <v>85</v>
      </c>
      <c r="B7" s="53" t="s">
        <v>86</v>
      </c>
      <c r="C7" s="53" t="s">
        <v>72</v>
      </c>
      <c r="D7" s="53" t="s">
        <v>73</v>
      </c>
      <c r="E7" s="53" t="s">
        <v>77</v>
      </c>
      <c r="F7" s="53" t="s">
        <v>78</v>
      </c>
      <c r="G7" s="53"/>
      <c r="H7" s="53" t="s">
        <v>79</v>
      </c>
      <c r="I7" s="53" t="s">
        <v>80</v>
      </c>
      <c r="J7" s="53"/>
    </row>
    <row r="8" spans="1:11" s="52" customFormat="1" ht="25.5" x14ac:dyDescent="0.25">
      <c r="A8" s="53" t="s">
        <v>87</v>
      </c>
      <c r="B8" s="53" t="s">
        <v>88</v>
      </c>
      <c r="C8" s="53" t="s">
        <v>72</v>
      </c>
      <c r="D8" s="53" t="s">
        <v>73</v>
      </c>
      <c r="E8" s="53" t="s">
        <v>77</v>
      </c>
      <c r="F8" s="53" t="s">
        <v>78</v>
      </c>
      <c r="G8" s="53"/>
      <c r="H8" s="53" t="s">
        <v>79</v>
      </c>
      <c r="I8" s="53" t="s">
        <v>80</v>
      </c>
      <c r="J8" s="53"/>
    </row>
    <row r="9" spans="1:11" s="52" customFormat="1" x14ac:dyDescent="0.25">
      <c r="A9" s="53" t="s">
        <v>89</v>
      </c>
      <c r="B9" s="53" t="s">
        <v>90</v>
      </c>
      <c r="C9" s="53" t="s">
        <v>72</v>
      </c>
      <c r="D9" s="53" t="s">
        <v>73</v>
      </c>
      <c r="E9" s="53" t="s">
        <v>77</v>
      </c>
      <c r="F9" s="53" t="s">
        <v>78</v>
      </c>
      <c r="G9" s="53"/>
      <c r="H9" s="53" t="s">
        <v>79</v>
      </c>
      <c r="I9" s="53" t="s">
        <v>80</v>
      </c>
      <c r="J9" s="53"/>
    </row>
    <row r="10" spans="1:11" s="52" customFormat="1" x14ac:dyDescent="0.25">
      <c r="A10" s="53" t="s">
        <v>91</v>
      </c>
      <c r="B10" s="53" t="s">
        <v>92</v>
      </c>
      <c r="C10" s="53" t="s">
        <v>72</v>
      </c>
      <c r="D10" s="53" t="s">
        <v>73</v>
      </c>
      <c r="E10" s="53" t="s">
        <v>93</v>
      </c>
      <c r="F10" s="53"/>
      <c r="G10" s="53"/>
      <c r="H10" s="53" t="s">
        <v>75</v>
      </c>
      <c r="I10" s="53"/>
      <c r="J10" s="53"/>
    </row>
    <row r="11" spans="1:11" s="52" customFormat="1" ht="25.5" x14ac:dyDescent="0.25">
      <c r="A11" s="53" t="s">
        <v>94</v>
      </c>
      <c r="B11" s="53" t="s">
        <v>95</v>
      </c>
      <c r="C11" s="53" t="s">
        <v>72</v>
      </c>
      <c r="D11" s="53" t="s">
        <v>73</v>
      </c>
      <c r="E11" s="53" t="s">
        <v>77</v>
      </c>
      <c r="F11" s="53" t="s">
        <v>78</v>
      </c>
      <c r="G11" s="53"/>
      <c r="H11" s="53" t="s">
        <v>79</v>
      </c>
      <c r="I11" s="53" t="s">
        <v>80</v>
      </c>
      <c r="J11" s="53"/>
    </row>
    <row r="12" spans="1:11" s="52" customFormat="1" x14ac:dyDescent="0.25">
      <c r="A12" s="53" t="s">
        <v>96</v>
      </c>
      <c r="B12" s="53" t="s">
        <v>97</v>
      </c>
      <c r="C12" s="53" t="s">
        <v>72</v>
      </c>
      <c r="D12" s="53" t="s">
        <v>73</v>
      </c>
      <c r="E12" s="53" t="s">
        <v>77</v>
      </c>
      <c r="F12" s="53" t="s">
        <v>78</v>
      </c>
      <c r="G12" s="53"/>
      <c r="H12" s="53" t="s">
        <v>79</v>
      </c>
      <c r="I12" s="53" t="s">
        <v>80</v>
      </c>
      <c r="J12" s="53"/>
    </row>
    <row r="13" spans="1:11" ht="63" x14ac:dyDescent="0.25">
      <c r="A13" s="56" t="s">
        <v>98</v>
      </c>
      <c r="B13" s="56" t="s">
        <v>99</v>
      </c>
      <c r="C13" s="53" t="s">
        <v>72</v>
      </c>
      <c r="D13" s="57" t="s">
        <v>100</v>
      </c>
      <c r="E13" s="57"/>
      <c r="F13" s="58" t="s">
        <v>142</v>
      </c>
      <c r="G13" s="56"/>
      <c r="H13" s="53"/>
      <c r="I13" s="53" t="s">
        <v>75</v>
      </c>
      <c r="J13" s="56"/>
      <c r="K13" s="31" t="s">
        <v>101</v>
      </c>
    </row>
    <row r="14" spans="1:11" x14ac:dyDescent="0.25">
      <c r="A14" s="56" t="s">
        <v>102</v>
      </c>
      <c r="B14" s="56" t="s">
        <v>103</v>
      </c>
      <c r="C14" s="53" t="s">
        <v>72</v>
      </c>
      <c r="D14" s="57" t="s">
        <v>73</v>
      </c>
      <c r="E14" s="57"/>
      <c r="F14" s="58" t="s">
        <v>143</v>
      </c>
      <c r="G14" s="56"/>
      <c r="H14" s="53"/>
      <c r="I14" s="53" t="s">
        <v>75</v>
      </c>
      <c r="J14" s="56"/>
    </row>
    <row r="15" spans="1:11" ht="31.5" x14ac:dyDescent="0.25">
      <c r="A15" s="56" t="s">
        <v>104</v>
      </c>
      <c r="B15" s="56" t="s">
        <v>105</v>
      </c>
      <c r="C15" s="53" t="s">
        <v>106</v>
      </c>
      <c r="D15" s="56" t="s">
        <v>100</v>
      </c>
      <c r="E15" s="56" t="s">
        <v>141</v>
      </c>
      <c r="F15" s="56"/>
      <c r="G15" s="56"/>
      <c r="H15" s="53" t="s">
        <v>75</v>
      </c>
      <c r="I15" s="56"/>
      <c r="J15" s="56"/>
      <c r="K15" s="31" t="s">
        <v>107</v>
      </c>
    </row>
    <row r="16" spans="1:11" ht="94.5" x14ac:dyDescent="0.25">
      <c r="A16" s="58" t="s">
        <v>108</v>
      </c>
      <c r="B16" s="58"/>
      <c r="C16" s="54" t="s">
        <v>106</v>
      </c>
      <c r="D16" s="58" t="s">
        <v>109</v>
      </c>
      <c r="E16" s="57" t="s">
        <v>139</v>
      </c>
      <c r="F16" s="57" t="s">
        <v>140</v>
      </c>
      <c r="G16" s="57"/>
      <c r="H16" s="58" t="s">
        <v>110</v>
      </c>
      <c r="I16" s="58" t="s">
        <v>111</v>
      </c>
      <c r="J16" s="57"/>
      <c r="K16" s="59" t="s">
        <v>112</v>
      </c>
    </row>
    <row r="17" spans="1:11" ht="25.5" x14ac:dyDescent="0.25">
      <c r="A17" s="53" t="s">
        <v>113</v>
      </c>
      <c r="B17" s="53"/>
      <c r="C17" s="53" t="s">
        <v>72</v>
      </c>
      <c r="D17" s="53" t="s">
        <v>73</v>
      </c>
      <c r="E17" s="53" t="s">
        <v>114</v>
      </c>
      <c r="F17" s="53" t="s">
        <v>115</v>
      </c>
      <c r="G17" s="53"/>
      <c r="H17" s="60" t="s">
        <v>116</v>
      </c>
      <c r="I17" s="60" t="s">
        <v>117</v>
      </c>
      <c r="J17" s="53"/>
      <c r="K17" s="61" t="s">
        <v>118</v>
      </c>
    </row>
    <row r="20" spans="1:11" x14ac:dyDescent="0.25">
      <c r="A20" s="62" t="s">
        <v>119</v>
      </c>
    </row>
    <row r="21" spans="1:11" x14ac:dyDescent="0.25">
      <c r="A21" s="63" t="s">
        <v>120</v>
      </c>
      <c r="B21" s="64" t="s">
        <v>121</v>
      </c>
      <c r="C21" s="65" t="s">
        <v>122</v>
      </c>
      <c r="D21" s="64"/>
      <c r="E21" s="64"/>
    </row>
    <row r="22" spans="1:11" x14ac:dyDescent="0.25">
      <c r="A22" s="66" t="s">
        <v>123</v>
      </c>
      <c r="B22" s="67" t="s">
        <v>124</v>
      </c>
      <c r="C22" s="68" t="s">
        <v>125</v>
      </c>
      <c r="D22" s="67"/>
      <c r="E22" s="67"/>
    </row>
    <row r="23" spans="1:11" x14ac:dyDescent="0.25">
      <c r="A23" s="66" t="s">
        <v>126</v>
      </c>
      <c r="B23" s="67" t="s">
        <v>127</v>
      </c>
      <c r="C23" s="68" t="s">
        <v>128</v>
      </c>
      <c r="D23" s="67"/>
      <c r="E23" s="67"/>
    </row>
    <row r="24" spans="1:11" ht="31.5" x14ac:dyDescent="0.25">
      <c r="A24" s="66" t="s">
        <v>129</v>
      </c>
      <c r="B24" s="67" t="s">
        <v>130</v>
      </c>
      <c r="C24" s="68" t="s">
        <v>131</v>
      </c>
      <c r="D24" s="67"/>
      <c r="E24" s="67"/>
    </row>
    <row r="25" spans="1:11" x14ac:dyDescent="0.25">
      <c r="A25" s="66" t="s">
        <v>132</v>
      </c>
      <c r="B25" s="67" t="s">
        <v>133</v>
      </c>
      <c r="C25" s="68" t="s">
        <v>134</v>
      </c>
      <c r="D25" s="67"/>
      <c r="E25" s="67"/>
    </row>
    <row r="26" spans="1:11" ht="63" x14ac:dyDescent="0.25">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2015-03-10T23:10:32Z</dcterms:modified>
</cp:coreProperties>
</file>