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zambanitos\Documents\GitHub\CienciasSociales\fuentes\contenidos\grado10\guion09\"/>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8800" windowHeight="1245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H12"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1" i="1" l="1"/>
  <c r="F11" i="1"/>
  <c r="G11" i="1" s="1"/>
  <c r="H10" i="1"/>
  <c r="A13" i="1"/>
  <c r="F10" i="1"/>
  <c r="G10" i="1" s="1"/>
  <c r="F13" i="1" l="1"/>
  <c r="G13" i="1" s="1"/>
  <c r="H13" i="1"/>
  <c r="A14" i="1"/>
  <c r="H14" i="1" l="1"/>
  <c r="F14" i="1"/>
  <c r="G14" i="1" s="1"/>
  <c r="A15" i="1"/>
  <c r="F15" i="1" l="1"/>
  <c r="G15" i="1" s="1"/>
  <c r="H15" i="1"/>
  <c r="A16" i="1"/>
  <c r="F16" i="1" l="1"/>
  <c r="G16" i="1" s="1"/>
  <c r="H16" i="1"/>
  <c r="A17" i="1"/>
  <c r="F17" i="1" l="1"/>
  <c r="G17" i="1" s="1"/>
  <c r="H17" i="1"/>
  <c r="A18" i="1"/>
  <c r="F18" i="1" l="1"/>
  <c r="G18" i="1" s="1"/>
  <c r="H18" i="1"/>
  <c r="A19" i="1"/>
  <c r="F19" i="1" l="1"/>
  <c r="G19" i="1" s="1"/>
  <c r="H19" i="1"/>
  <c r="A20" i="1"/>
  <c r="F20" i="1" l="1"/>
  <c r="G20" i="1" s="1"/>
  <c r="H20" i="1"/>
  <c r="A21" i="1"/>
  <c r="F21" i="1" l="1"/>
  <c r="G21" i="1" s="1"/>
  <c r="H21" i="1"/>
  <c r="A22" i="1"/>
  <c r="F22" i="1" l="1"/>
  <c r="G22" i="1" s="1"/>
  <c r="H22" i="1"/>
  <c r="A23" i="1"/>
  <c r="F23" i="1" l="1"/>
  <c r="G23" i="1" s="1"/>
  <c r="H23" i="1"/>
  <c r="A24" i="1"/>
  <c r="H24" i="1" l="1"/>
  <c r="F24" i="1"/>
  <c r="G24" i="1" s="1"/>
  <c r="A25" i="1"/>
  <c r="F25" i="1" l="1"/>
  <c r="G25" i="1" s="1"/>
  <c r="H25" i="1"/>
  <c r="A26" i="1"/>
  <c r="F26" i="1" l="1"/>
  <c r="G26" i="1" s="1"/>
  <c r="H26" i="1"/>
  <c r="A27" i="1"/>
  <c r="F27" i="1" l="1"/>
  <c r="G27" i="1" s="1"/>
  <c r="H27" i="1"/>
  <c r="A28" i="1"/>
  <c r="H28" i="1" l="1"/>
  <c r="F28" i="1"/>
  <c r="G28" i="1" s="1"/>
  <c r="A29" i="1"/>
  <c r="F29" i="1" l="1"/>
  <c r="G29" i="1" s="1"/>
  <c r="H29" i="1"/>
  <c r="A30" i="1"/>
  <c r="H30" i="1" l="1"/>
  <c r="F30" i="1"/>
  <c r="G30" i="1" s="1"/>
  <c r="A31" i="1"/>
  <c r="F31" i="1" l="1"/>
  <c r="G31" i="1" s="1"/>
  <c r="H31" i="1"/>
  <c r="A32" i="1"/>
  <c r="F32" i="1" l="1"/>
  <c r="G32" i="1" s="1"/>
  <c r="H32" i="1"/>
  <c r="A33" i="1"/>
  <c r="F33" i="1" l="1"/>
  <c r="G33" i="1" s="1"/>
  <c r="H33" i="1"/>
  <c r="A34" i="1"/>
  <c r="F34" i="1" l="1"/>
  <c r="G34" i="1" s="1"/>
  <c r="H34" i="1"/>
  <c r="A35" i="1"/>
  <c r="F35" i="1" l="1"/>
  <c r="G35" i="1" s="1"/>
  <c r="H35" i="1"/>
  <c r="A36" i="1"/>
  <c r="F36" i="1" l="1"/>
  <c r="G36" i="1" s="1"/>
  <c r="H36" i="1"/>
  <c r="A37" i="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<sst xmlns="http://schemas.openxmlformats.org/spreadsheetml/2006/main" count="463" uniqueCount="238">
  <si>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</si>
  <si>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</si>
  <si>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</si>
  <si>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</si>
  <si>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</si>
  <si>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</si>
  <si>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</si>
  <si>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</si>
  <si>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</si>
  <si>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</si>
  <si>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</si>
  <si>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</si>
  <si>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</si>
  <si>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</si>
  <si>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</si>
  <si>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</si>
  <si>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</si>
  <si>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</si>
  <si>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</si>
  <si>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</si>
  <si>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</si>
  <si>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</si>
  <si>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</si>
  <si>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</si>
  <si>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</si>
  <si>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</si>
  <si>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</si>
  <si>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</si>
  <si>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</si>
  <si>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</si>
  <si>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</si>
  <si>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</si>
  <si>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</si>
  <si>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</si>
  <si>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</si>
  <si>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</si>
  <si>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</si>
  <si>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</si>
  <si>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</si>
  <si>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</si>
  <si>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</si>
  <si>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</si>
  <si>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</si>
  <si>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</si>
  <si>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</si>
  <si>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</si>
  <si>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</si>
  <si>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</si>
  <si>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</si>
  <si>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</si>
  <si>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</si>
  <si>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</si>
  <si>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</si>
  <si>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</si>
  <si>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</si>
  <si>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</si>
  <si>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</si>
  <si>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</si>
  <si>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</si>
  <si>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</si>
  <si>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</si>
  <si>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</si>
  <si>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</si>
  <si>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</si>
  <si>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</si>
  <si>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</si>
  <si>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</si>
  <si>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</si>
  <si>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</si>
  <si>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</si>
  <si>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</si>
  <si>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</si>
  <si>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</si>
  <si>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</si>
  <si>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</si>
  <si>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</si>
  <si>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</si>
  <si>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</si>
  <si>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</si>
  <si>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</si>
  <si>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</si>
  <si>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</si>
  <si>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</si>
  <si>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</si>
  <si>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</si>
  <si>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</si>
  <si>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</si>
  <si>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</si>
  <si>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</si>
  <si>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</si>
  <si>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</si>
  <si>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</si>
  <si>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</si>
  <si>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</si>
  <si>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</si>
  <si>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</si>
  <si>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</si>
  <si>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</si>
  <si>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</si>
  <si>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</si>
  <si>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</si>
  <si>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</si>
  <si>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</si>
  <si>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</si>
  <si>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</si>
  <si>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</si>
  <si>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</si>
  <si>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</si>
  <si>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</si>
  <si>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</si>
  <si>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</si>
  <si>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</si>
  <si>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</si>
  <si>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</si>
  <si>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</si>
  <si>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</si>
  <si>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</si>
  <si>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</si>
  <si>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</si>
  <si>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</si>
  <si>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</si>
  <si>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</si>
  <si>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</si>
  <si>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</si>
  <si>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</si>
  <si>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</si>
  <si>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</si>
  <si>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</si>
  <si>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</si>
  <si>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</si>
  <si>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</si>
  <si>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</si>
  <si>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</si>
  <si>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</si>
  <si>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</si>
  <si>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</si>
  <si>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</si>
  <si>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</si>
  <si>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</si>
  <si>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</si>
  <si>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</si>
  <si>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</si>
  <si>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</si>
  <si>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</si>
  <si>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</si>
  <si>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</si>
  <si>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</si>
  <si>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</si>
  <si>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</si>
  <si>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</si>
  <si>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</si>
  <si>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</si>
  <si>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</si>
  <si>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</si>
  <si>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</si>
  <si>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</si>
  <si>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</si>
  <si>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</si>
  <si>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</si>
  <si>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</si>
  <si>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</si>
  <si>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</si>
  <si>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</si>
  <si>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</si>
  <si>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</si>
  <si>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</si>
  <si>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</si>
  <si>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</si>
  <si>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</si>
  <si>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</si>
  <si>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</si>
  <si>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</si>
  <si>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</si>
  <si>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</si>
  <si>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</si>
  <si>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</si>
  <si>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</si>
  <si>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</si>
  <si>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</si>
  <si>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</si>
  <si>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</si>
  <si>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</si>
  <si>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</si>
  <si>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</si>
  <si>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</si>
  <si>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</si>
  <si>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</si>
  <si>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 xml:space="preserve">La población vulnerable en Colombia </t>
  </si>
  <si>
    <t>Mabel López</t>
  </si>
  <si>
    <t>Cuaderno de Estudio</t>
  </si>
  <si>
    <t>CS_10_09</t>
  </si>
  <si>
    <t>Hombre durmiendo en la calle</t>
  </si>
  <si>
    <t>Urbanización Río de Janeiro</t>
  </si>
  <si>
    <t>http://commons.wikimedia.org/wiki/File:Canal_del_Dique_Inundaciones_3.jpg</t>
  </si>
  <si>
    <t>Niño en calle inundada</t>
  </si>
  <si>
    <t>Niña indígena</t>
  </si>
  <si>
    <t>http://commons.wikimedia.org/wiki/File:Desplazadoscol01.jpg</t>
  </si>
  <si>
    <t>Niños desplazados</t>
  </si>
  <si>
    <t xml:space="preserve">La foto no es muy diciente, si es posible adquirir derechos, envío dos opciones:
http://www.arcoiris.com.co/2014/06/los-nuevos-focos-del-desplazamiento-forzado-en-colombia/
https://www.google.com.co/search?q=desplazados+colombia&amp;biw=1348&amp;bih=886&amp;source=lnms&amp;tbm=isch&amp;sa=X&amp;ei=SGo6VfedG8WvggTI_oCQBw&amp;sqi=2&amp;ved=0CAYQ_AUoAQ#imgrc=cqz6jfFHaTwRWM%253A%3BIssgaj7iTdRwlM%3Bhttp%253A%252F%252Fwww.elcolombiano.com%252Fdocuments%252F10157%252F0%252F620x250%252F0c0%252F0d0%252Fnone%252F11101%252FICQD%252Fdesplazados-conflicto-antioquia-620x250-05102011.jpg%3Bhttp%253A%252F%252Fwww.elcolombiano.com%252Fantioquia_y_medellin_al_frente_en_desplazamientos-IYEC_152749%3B620%3B250
</t>
  </si>
  <si>
    <t>https://www.flickr.com/photos/chiaramar/4676413472/in/photolist-88eMjq-88eHaY-88bx2P-88eQNu-4RY2hG-8Ub9HQ-8f4JVe-dc1q8X</t>
  </si>
  <si>
    <t>Mujer y niña desplazadas</t>
  </si>
  <si>
    <r>
      <t>Mujer con su hija</t>
    </r>
    <r>
      <rPr>
        <sz val="11"/>
        <color rgb="FF000000"/>
        <rFont val="Times New Roman"/>
        <family val="1"/>
      </rPr>
      <t xml:space="preserve"> en condición de vulnerabilidad</t>
    </r>
  </si>
  <si>
    <t>Niño cociendo en máquina</t>
  </si>
  <si>
    <t>http://www.casadelcauca.org/wp-content/uploads/2012/07/macizo-duegnos-2.jpg</t>
  </si>
  <si>
    <t>Indígenas y afro descendientes colombianos.</t>
  </si>
  <si>
    <t>La imagen debe tener derechos de autor, la coloco en forma de ejemplo dado que no encontré una imagen sin derechos que muestre indígenas y afro descendientes colombianos.</t>
  </si>
  <si>
    <t>Hombres homosexuales caminando</t>
  </si>
  <si>
    <t>http://pixabay.com/es/abuelo-campesino-colombia-455980/</t>
  </si>
  <si>
    <t>Campesino de la tercera edad</t>
  </si>
  <si>
    <t>https://www.flickr.com/photos/ministerio_tic/8122747169/</t>
  </si>
  <si>
    <t>Hombre en silla de ruedas conversando</t>
  </si>
  <si>
    <t>Balanza con hombre y mujer</t>
  </si>
  <si>
    <t>http://en.wikipedia.org/wiki/Afro-Latin_American#/media/File:Quilombolas.jpg</t>
  </si>
  <si>
    <t>Mujeres negras</t>
  </si>
  <si>
    <t>Manos unidas</t>
  </si>
  <si>
    <t>Libro y gafas</t>
  </si>
  <si>
    <t>http://periodismoinvestigativo.com.co/2014/01/la-corte-constitucional-obliga-un-padre-cerrar-la-cuenta-de-facebook-de-su-hija-de-4-anos/</t>
  </si>
  <si>
    <t>Corte Constitucional</t>
  </si>
  <si>
    <t xml:space="preserve">No encontré foto de la Corte constitucional. Propongo tres posibilidades para adquisición 
http://periodismoinvestigativo.com.co/2014/01/la-corte-constitucional-obliga-un-padre-cerrar-la-cuenta-de-facebook-de-su-hija-de-4-anos/
http://blogs.eltiempo.com/paz-colombia-y-el-mundo/wp-content/uploads/sites/429/2014/05/CORTE-CONSTITUCIONAL-DE-COLOMBIA.jpg
http://www.caracol.com.co/noticias/judiciales/los-celos-son-causal-de-divorcio-corte-constitucional/20150210/nota/2627382.aspx
</t>
  </si>
  <si>
    <t>Rostro con logo de la ONU</t>
  </si>
  <si>
    <t>http://thumb7.shutterstock.com/display_pic_with_logo/187633/129614771/stock-photo-volunteers-collecting-food-donations-in-warehouse-129614771.jpg</t>
  </si>
  <si>
    <t>Fotografía sobre voluntariado</t>
  </si>
  <si>
    <t>http://thumb101.shutterstock.com/display_pic_with_logo/869878/869878,1324075787,7/stock-photo-organization-of-american-states-building-in-washington-dc-90985760.jpg</t>
  </si>
  <si>
    <t>Foto OEA</t>
  </si>
  <si>
    <t>http://thumb1.shutterstock.com/display_pic_with_logo/969677/181810424/stock-photo-magdalena-colombia-february-an-indigenous-wiwa-family-stands-in-front-of-their-house-in-the-181810424.jpg</t>
  </si>
  <si>
    <t>Niños indígenas colombianos</t>
  </si>
  <si>
    <t>Bandera CICR</t>
  </si>
  <si>
    <t>http://thumb1.shutterstock.com/display_pic_with_logo/1329970/128058524/stock-photo-christchurch-new-zealand-february-volunteer-relief-workers-scramble-for-food-supplies-128058524.jpg</t>
  </si>
  <si>
    <t>Foto de donación de alimentos</t>
  </si>
  <si>
    <t>Edificio sede de las Naciones Unidas</t>
  </si>
  <si>
    <t>http://commons.wikimedia.org/wiki/File:Estructura_del_estado_colombiano.svg</t>
  </si>
  <si>
    <t>Organigrama del Estado Colombiano</t>
  </si>
  <si>
    <t>http://thumb7.shutterstock.com/display_pic_with_logo/1985729/198723389/stock-photo-greece-athens-june-participants-with-the-rainbow-flag-the-symbol-of-the-gay-rights-198723389.jpg</t>
  </si>
  <si>
    <t>Imagen alusiva a los LGBT</t>
  </si>
  <si>
    <t>https://colombia.voluntariado.org/</t>
  </si>
  <si>
    <t>Instituciones no estatales en la protección de población vulnerable.</t>
  </si>
  <si>
    <t xml:space="preserve">No encontré imágenes que representaran el papel de instituciones no estatales en la protección de población vulnerable. Propongo tres ara adquisición de derechos: 
https://colombia.voluntariado.org/
http://www.rcnradio.com/noticias/colombia-se-raja-en-indice-global-de-envejecimiento-por-pensiones-de-adultos-mayores-166071
http://www.rcnradio.com/noticias/colombia-diversa-afirma-que-procuraduria-si-ha-consolidado-datos-de-parejas-gay-127294
</t>
  </si>
  <si>
    <t>Fotografía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</si>
</sst>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7">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11"/>
      <color rgb="FF000000"/>
      <name val="Times New Roman"/>
      <family val="1"/>
    </font>
    <font>
      <u/>
      <sz val="11"/>
      <color rgb="FF0000FF"/>
      <name val="Times New Roman"/>
      <family val="1"/>
    </font>
    <font>
      <sz val="11"/>
      <color theme="1"/>
      <name val="Times New Roman"/>
      <family val="1"/>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4">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24" fillId="0" borderId="0" xfId="0" applyFont="1"/>
    <xf numFmtId="0" fontId="25" fillId="0" borderId="0" xfId="0" applyFont="1"/>
    <xf numFmtId="0" fontId="4" fillId="0" borderId="0" xfId="51"/>
    <xf numFmtId="0" fontId="4" fillId="0" borderId="0" xfId="51" applyAlignment="1">
      <alignment vertical="center"/>
    </xf>
    <xf numFmtId="0" fontId="26" fillId="0" borderId="0" xfId="0" applyFont="1"/>
    <xf numFmtId="0" fontId="26" fillId="0" borderId="0" xfId="0" applyFont="1" applyAlignment="1">
      <alignment vertical="center"/>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lickr.com/photos/chiaramar/4676413472/in/photolist-88eMjq-88eHaY-88bx2P-88eQNu-4RY2hG-8Ub9HQ-8f4JVe-dc1q8X" TargetMode="External"/><Relationship Id="rId7" Type="http://schemas.openxmlformats.org/officeDocument/2006/relationships/printerSettings" Target="../printerSettings/printerSettings1.bin"/><Relationship Id="rId2" Type="http://schemas.openxmlformats.org/officeDocument/2006/relationships/hyperlink" Target="http://commons.wikimedia.org/wiki/File:Desplazadoscol01.jpg" TargetMode="External"/><Relationship Id="rId1" Type="http://schemas.openxmlformats.org/officeDocument/2006/relationships/hyperlink" Target="http://commons.wikimedia.org/wiki/File:Canal_del_Dique_Inundaciones_3.jpg" TargetMode="External"/><Relationship Id="rId6" Type="http://schemas.openxmlformats.org/officeDocument/2006/relationships/hyperlink" Target="http://commons.wikimedia.org/wiki/File:Estructura_del_estado_colombiano.svg" TargetMode="External"/><Relationship Id="rId5" Type="http://schemas.openxmlformats.org/officeDocument/2006/relationships/hyperlink" Target="http://periodismoinvestigativo.com.co/2014/01/la-corte-constitucional-obliga-un-padre-cerrar-la-cuenta-de-facebook-de-su-hija-de-4-anos/" TargetMode="External"/><Relationship Id="rId4" Type="http://schemas.openxmlformats.org/officeDocument/2006/relationships/hyperlink" Target="http://en.wikipedia.org/wiki/Afro-Latin_American"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B1" zoomScale="120" zoomScaleNormal="120" zoomScalePageLayoutView="140" workbookViewId="0">
      <pane ySplit="9" topLeftCell="A24" activePane="bottomLeft" state="frozen"/>
      <selection pane="bottomLeft" activeCell="E10" sqref="E10:E36"/>
    </sheetView>
  </sheetViews>
  <sheetFormatPr baseColWidth="10" defaultColWidth="10.88671875" defaultRowHeight="13.5"/>
  <cols>
    <col min="1" max="1" width="7" style="2" customWidth="1"/>
    <col min="2" max="2" width="21" style="2" customWidth="1"/>
    <col min="3" max="3" width="21.21875" style="2" customWidth="1"/>
    <col min="4" max="4" width="15.44140625" style="2" customWidth="1"/>
    <col min="5" max="5" width="17.21875" style="2" customWidth="1"/>
    <col min="6" max="6" width="28.21875" style="2" customWidth="1"/>
    <col min="7" max="7" width="20.44140625" style="2" customWidth="1"/>
    <col min="8" max="8" width="28.6640625" style="2" customWidth="1"/>
    <col min="9" max="9" width="20.44140625" style="2" customWidth="1"/>
    <col min="10" max="10" width="34.88671875" style="15" customWidth="1"/>
    <col min="11" max="11" width="29.6640625" style="15" customWidth="1"/>
    <col min="12" max="12" width="20.33203125" style="2" hidden="1" customWidth="1"/>
    <col min="13" max="13" width="14.44140625" style="2" hidden="1" customWidth="1"/>
    <col min="14" max="15" width="10.88671875" style="2" hidden="1" customWidth="1"/>
    <col min="16" max="16384" width="10.88671875" style="2"/>
  </cols>
  <sheetData>
    <row r="1" spans="1:16" ht="16.5" thickBot="1">
      <c r="A1" s="1"/>
      <c r="B1" s="1"/>
      <c r="C1" s="1"/>
      <c r="D1" s="1"/>
      <c r="F1" s="1"/>
      <c r="G1" s="1"/>
      <c r="H1" s="38"/>
      <c r="I1" s="38"/>
      <c r="J1" s="14"/>
      <c r="K1" s="14"/>
      <c r="L1" s="2" t="s">
        <v>5</v>
      </c>
      <c r="M1" s="2" t="str">
        <f>CONCATENATE('Definición técnica de imagenes'!$B$1," ",$G$5)</f>
        <v xml:space="preserve">Ubicación de la imagen en el recurso </v>
      </c>
    </row>
    <row r="2" spans="1:16" ht="15.75">
      <c r="A2" s="1"/>
      <c r="B2" s="3" t="s">
        <v>121</v>
      </c>
      <c r="C2" s="90" t="s">
        <v>23</v>
      </c>
      <c r="D2" s="91"/>
      <c r="F2" s="83" t="s">
        <v>0</v>
      </c>
      <c r="G2" s="84"/>
      <c r="H2" s="58"/>
      <c r="I2" s="58"/>
      <c r="J2" s="14"/>
      <c r="L2" s="2" t="s">
        <v>153</v>
      </c>
      <c r="M2" s="2" t="str">
        <f ca="1">IF($N2&lt;COUNTIF('Definición técnica de imagenes'!$A$3:$A$102,$G$5),OFFSET('Definición técnica de imagenes'!$A$1,MATCH($G$5,'Definición técnica de imagenes'!$A$1:$A$104,0)-1+$N2,1,1,1),"")</f>
        <v/>
      </c>
      <c r="N2" s="2">
        <v>0</v>
      </c>
      <c r="O2" s="2" t="str">
        <f>'Definición técnica de imagenes'!A3</f>
        <v>M3A</v>
      </c>
    </row>
    <row r="3" spans="1:16" ht="15.75">
      <c r="A3" s="1"/>
      <c r="B3" s="4" t="s">
        <v>8</v>
      </c>
      <c r="C3" s="92">
        <v>10</v>
      </c>
      <c r="D3" s="93"/>
      <c r="F3" s="85">
        <v>42246</v>
      </c>
      <c r="G3" s="86"/>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c r="A4" s="1"/>
      <c r="B4" s="4" t="s">
        <v>54</v>
      </c>
      <c r="C4" s="92" t="s">
        <v>187</v>
      </c>
      <c r="D4" s="93"/>
      <c r="E4" s="5"/>
      <c r="F4" s="37" t="s">
        <v>55</v>
      </c>
      <c r="G4" s="61" t="s">
        <v>189</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c r="A5" s="1"/>
      <c r="B5" s="6" t="s">
        <v>1</v>
      </c>
      <c r="C5" s="94" t="s">
        <v>188</v>
      </c>
      <c r="D5" s="95"/>
      <c r="E5" s="5"/>
      <c r="F5" s="37" t="str">
        <f>IF(G4="Recurso","Motor del recurso","")</f>
        <v/>
      </c>
      <c r="G5" s="61"/>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3"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c r="A8" s="9"/>
      <c r="B8" s="9"/>
      <c r="C8" s="9"/>
      <c r="D8" s="10"/>
      <c r="E8" s="10"/>
      <c r="F8" s="87" t="s">
        <v>62</v>
      </c>
      <c r="G8" s="88"/>
      <c r="H8" s="88"/>
      <c r="I8" s="89"/>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c r="A9" s="21" t="s">
        <v>2</v>
      </c>
      <c r="B9" s="18" t="s">
        <v>9</v>
      </c>
      <c r="C9" s="17" t="s">
        <v>3</v>
      </c>
      <c r="D9" s="17" t="s">
        <v>4</v>
      </c>
      <c r="E9" s="18" t="str">
        <f>IF($G$4="Recurso",$M$1,$L$1)</f>
        <v>Formato</v>
      </c>
      <c r="F9" s="57" t="s">
        <v>61</v>
      </c>
      <c r="G9" s="57" t="s">
        <v>59</v>
      </c>
      <c r="H9" s="57" t="s">
        <v>60</v>
      </c>
      <c r="I9" s="57" t="s">
        <v>114</v>
      </c>
      <c r="J9" s="18" t="s">
        <v>6</v>
      </c>
      <c r="K9" s="19" t="s">
        <v>7</v>
      </c>
      <c r="O9" s="2" t="str">
        <f>'Definición técnica de imagenes'!A11</f>
        <v>M10B</v>
      </c>
    </row>
    <row r="10" spans="1:16" s="11" customFormat="1" ht="15">
      <c r="A10" s="12" t="str">
        <f>IF(OR(B10&lt;&gt;"",J10&lt;&gt;""),"IMG01","")</f>
        <v>IMG01</v>
      </c>
      <c r="B10" s="77">
        <v>88002892</v>
      </c>
      <c r="C10" s="20" t="str">
        <f t="shared" ref="C10:C41" si="0">IF(OR(B10&lt;&gt;"",J10&lt;&gt;""),IF($G$4="Recurso",CONCATENATE($G$4," ",$G$5),$G$4),"")</f>
        <v>Cuaderno de Estudio</v>
      </c>
      <c r="D10" s="63" t="s">
        <v>237</v>
      </c>
      <c r="E10" s="63" t="s">
        <v>153</v>
      </c>
      <c r="F10" s="13" t="str">
        <f t="shared" ref="F10" si="1">IF(OR(B10&lt;&gt;"",J10&lt;&gt;""),CONCATENATE($C$7,"_",$A10,IF($G$4="Cuaderno de Estudio","_small",CONCATENATE(IF(I10="","","n"),IF(LEFT($G$5,1)="F",".jpg",".png")))),"")</f>
        <v>CS_10_09_IMG01_small</v>
      </c>
      <c r="G10" s="13" t="str">
        <f ca="1">IF($F10&lt;&gt;"",IF($G$4="Recurso",VLOOKUP($E10,OFFSET('Definición técnica de imagenes'!$A$1,MATCH($G$5,'Definición técnica de imagenes'!$A$1:$A$104,0)-1,1,COUNTIF('Definición técnica de imagenes'!$A$3:$A$102,$G$5),5),5,FALSE),'Definición técnica de imagenes'!$F$16),"")</f>
        <v>526 x 370 px</v>
      </c>
      <c r="H10" s="13" t="str">
        <f t="shared" ref="H10" ca="1" si="2">IF(AND(I10&lt;&gt;"",I10&lt;&gt;0),IF(OR(B10&lt;&gt;"",J10&lt;&gt;""),CONCATENATE($C$7,"_",$A10,IF($G$4="Cuaderno de Estudio","_zoom",CONCATENATE("a",IF(LEFT($G$5,1)="F",".jpg",".png")))),""),"")</f>
        <v>CS_10_09_IMG01_zoom</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600 px</v>
      </c>
      <c r="J10" s="78" t="s">
        <v>191</v>
      </c>
      <c r="K10" s="64"/>
      <c r="O10" s="2" t="str">
        <f>'Definición técnica de imagenes'!A12</f>
        <v>M12D</v>
      </c>
    </row>
    <row r="11" spans="1:16" s="11" customFormat="1" ht="13.9" customHeight="1">
      <c r="A11" s="12" t="str">
        <f t="shared" ref="A11:A18" si="3">IF(OR(B11&lt;&gt;"",J11&lt;&gt;""),CONCATENATE(LEFT(A10,3),IF(MID(A10,4,2)+1&lt;10,CONCATENATE("0",MID(A10,4,2)+1))),"")</f>
        <v>IMG02</v>
      </c>
      <c r="B11" s="78">
        <v>175718696</v>
      </c>
      <c r="C11" s="20" t="str">
        <f t="shared" si="0"/>
        <v>Cuaderno de Estudio</v>
      </c>
      <c r="D11" s="63" t="s">
        <v>237</v>
      </c>
      <c r="E11" s="63" t="s">
        <v>153</v>
      </c>
      <c r="F11" s="13" t="str">
        <f t="shared" ref="F11:F74" si="4">IF(OR(B11&lt;&gt;"",J11&lt;&gt;""),CONCATENATE($C$7,"_",$A11,IF($G$4="Cuaderno de Estudio","_small",CONCATENATE(IF(I11="","","n"),IF(LEFT($G$5,1)="F",".jpg",".png")))),"")</f>
        <v>CS_10_09_IMG02_small</v>
      </c>
      <c r="G11" s="13" t="str">
        <f ca="1">IF($F11&lt;&gt;"",IF($G$4="Recurso",VLOOKUP($E11,OFFSET('Definición técnica de imagenes'!$A$1,MATCH($G$5,'Definición técnica de imagenes'!$A$1:$A$104,0)-1,1,COUNTIF('Definición técnica de imagenes'!$A$3:$A$102,$G$5),5),5,FALSE),'Definición técnica de imagenes'!$F$16),"")</f>
        <v>526 x 370 px</v>
      </c>
      <c r="H11" s="13" t="str">
        <f t="shared" ref="H11:H74" ca="1" si="5">IF(AND(I11&lt;&gt;"",I11&lt;&gt;0),IF(OR(B11&lt;&gt;"",J11&lt;&gt;""),CONCATENATE($C$7,"_",$A11,IF($G$4="Cuaderno de Estudio","_zoom",CONCATENATE("a",IF(LEFT($G$5,1)="F",".jpg",".png")))),""),"")</f>
        <v>CS_10_09_IMG02_zoom</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600 px</v>
      </c>
      <c r="J11" s="78" t="s">
        <v>192</v>
      </c>
      <c r="K11" s="65"/>
      <c r="O11" s="2" t="str">
        <f>'Definición técnica de imagenes'!A13</f>
        <v>M101</v>
      </c>
    </row>
    <row r="12" spans="1:16" s="11" customFormat="1" ht="15.75">
      <c r="A12" s="12" t="str">
        <f t="shared" si="3"/>
        <v>IMG03</v>
      </c>
      <c r="B12" s="79" t="s">
        <v>193</v>
      </c>
      <c r="C12" s="20" t="str">
        <f t="shared" si="0"/>
        <v>Cuaderno de Estudio</v>
      </c>
      <c r="D12" s="63" t="s">
        <v>237</v>
      </c>
      <c r="E12" s="63" t="s">
        <v>153</v>
      </c>
      <c r="F12" s="13" t="str">
        <f t="shared" si="4"/>
        <v>CS_10_09_IMG03_small</v>
      </c>
      <c r="G12" s="13" t="str">
        <f ca="1">IF($F12&lt;&gt;"",IF($G$4="Recurso",VLOOKUP($E12,OFFSET('Definición técnica de imagenes'!$A$1,MATCH($G$5,'Definición técnica de imagenes'!$A$1:$A$104,0)-1,1,COUNTIF('Definición técnica de imagenes'!$A$3:$A$102,$G$5),5),5,FALSE),'Definición técnica de imagenes'!$F$16),"")</f>
        <v>526 x 370 px</v>
      </c>
      <c r="H12" s="13" t="str">
        <f t="shared" ca="1" si="5"/>
        <v>CS_10_09_IMG03_zoom</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600 px</v>
      </c>
      <c r="J12" s="78" t="s">
        <v>194</v>
      </c>
      <c r="K12" s="64"/>
      <c r="O12" s="2" t="str">
        <f>'Definición técnica de imagenes'!A18</f>
        <v>Diaporama F1</v>
      </c>
    </row>
    <row r="13" spans="1:16" s="11" customFormat="1" ht="15">
      <c r="A13" s="12" t="str">
        <f t="shared" si="3"/>
        <v>IMG04</v>
      </c>
      <c r="B13" s="78">
        <v>15555259</v>
      </c>
      <c r="C13" s="20" t="str">
        <f t="shared" si="0"/>
        <v>Cuaderno de Estudio</v>
      </c>
      <c r="D13" s="63" t="s">
        <v>237</v>
      </c>
      <c r="E13" s="63" t="s">
        <v>153</v>
      </c>
      <c r="F13" s="13" t="str">
        <f t="shared" si="4"/>
        <v>CS_10_09_IMG04_small</v>
      </c>
      <c r="G13" s="13" t="str">
        <f ca="1">IF($F13&lt;&gt;"",IF($G$4="Recurso",VLOOKUP($E13,OFFSET('Definición técnica de imagenes'!$A$1,MATCH($G$5,'Definición técnica de imagenes'!$A$1:$A$104,0)-1,1,COUNTIF('Definición técnica de imagenes'!$A$3:$A$102,$G$5),5),5,FALSE),'Definición técnica de imagenes'!$F$16),"")</f>
        <v>526 x 370 px</v>
      </c>
      <c r="H13" s="13" t="str">
        <f t="shared" ca="1" si="5"/>
        <v>CS_10_09_IMG04_zoom</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600 px</v>
      </c>
      <c r="J13" s="78" t="s">
        <v>195</v>
      </c>
      <c r="K13" s="64"/>
      <c r="O13" s="2" t="str">
        <f>'Definición técnica de imagenes'!A19</f>
        <v>F4</v>
      </c>
    </row>
    <row r="14" spans="1:16" s="11" customFormat="1" ht="18.75" customHeight="1">
      <c r="A14" s="12" t="str">
        <f t="shared" si="3"/>
        <v>IMG05</v>
      </c>
      <c r="B14" s="80" t="s">
        <v>196</v>
      </c>
      <c r="C14" s="20" t="str">
        <f t="shared" si="0"/>
        <v>Cuaderno de Estudio</v>
      </c>
      <c r="D14" s="63" t="s">
        <v>237</v>
      </c>
      <c r="E14" s="63" t="s">
        <v>153</v>
      </c>
      <c r="F14" s="13" t="str">
        <f t="shared" si="4"/>
        <v>CS_10_09_IMG05_small</v>
      </c>
      <c r="G14" s="13" t="str">
        <f ca="1">IF($F14&lt;&gt;"",IF($G$4="Recurso",VLOOKUP($E14,OFFSET('Definición técnica de imagenes'!$A$1,MATCH($G$5,'Definición técnica de imagenes'!$A$1:$A$104,0)-1,1,COUNTIF('Definición técnica de imagenes'!$A$3:$A$102,$G$5),5),5,FALSE),'Definición técnica de imagenes'!$F$16),"")</f>
        <v>526 x 370 px</v>
      </c>
      <c r="H14" s="13" t="str">
        <f t="shared" ca="1" si="5"/>
        <v>CS_10_09_IMG05_zoom</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600 px</v>
      </c>
      <c r="J14" s="78" t="s">
        <v>197</v>
      </c>
      <c r="K14" s="64" t="s">
        <v>198</v>
      </c>
      <c r="O14" s="2" t="str">
        <f>'Definición técnica de imagenes'!A22</f>
        <v>F6</v>
      </c>
    </row>
    <row r="15" spans="1:16" s="11" customFormat="1" ht="15.75">
      <c r="A15" s="12" t="str">
        <f t="shared" si="3"/>
        <v>IMG06</v>
      </c>
      <c r="B15" s="79" t="s">
        <v>199</v>
      </c>
      <c r="C15" s="20" t="str">
        <f t="shared" si="0"/>
        <v>Cuaderno de Estudio</v>
      </c>
      <c r="D15" s="63" t="s">
        <v>237</v>
      </c>
      <c r="E15" s="63" t="s">
        <v>153</v>
      </c>
      <c r="F15" s="13" t="str">
        <f t="shared" si="4"/>
        <v>CS_10_09_IMG06_small</v>
      </c>
      <c r="G15" s="13" t="str">
        <f ca="1">IF($F15&lt;&gt;"",IF($G$4="Recurso",VLOOKUP($E15,OFFSET('Definición técnica de imagenes'!$A$1,MATCH($G$5,'Definición técnica de imagenes'!$A$1:$A$104,0)-1,1,COUNTIF('Definición técnica de imagenes'!$A$3:$A$102,$G$5),5),5,FALSE),'Definición técnica de imagenes'!$F$16),"")</f>
        <v>526 x 370 px</v>
      </c>
      <c r="H15" s="13" t="str">
        <f t="shared" ca="1" si="5"/>
        <v>CS_10_09_IMG06_zoom</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600 px</v>
      </c>
      <c r="J15" s="81" t="s">
        <v>200</v>
      </c>
      <c r="K15" s="66"/>
      <c r="O15" s="2" t="str">
        <f>'Definición técnica de imagenes'!A24</f>
        <v>F6B</v>
      </c>
    </row>
    <row r="16" spans="1:16" s="11" customFormat="1" ht="15.75">
      <c r="A16" s="12" t="str">
        <f t="shared" si="3"/>
        <v>IMG07</v>
      </c>
      <c r="B16" s="81">
        <v>119812627</v>
      </c>
      <c r="C16" s="20" t="str">
        <f t="shared" si="0"/>
        <v>Cuaderno de Estudio</v>
      </c>
      <c r="D16" s="63" t="s">
        <v>237</v>
      </c>
      <c r="E16" s="63" t="s">
        <v>153</v>
      </c>
      <c r="F16" s="13" t="str">
        <f t="shared" si="4"/>
        <v>CS_10_09_IMG07_small</v>
      </c>
      <c r="G16" s="13" t="str">
        <f ca="1">IF($F16&lt;&gt;"",IF($G$4="Recurso",VLOOKUP($E16,OFFSET('Definición técnica de imagenes'!$A$1,MATCH($G$5,'Definición técnica de imagenes'!$A$1:$A$104,0)-1,1,COUNTIF('Definición técnica de imagenes'!$A$3:$A$102,$G$5),5),5,FALSE),'Definición técnica de imagenes'!$F$16),"")</f>
        <v>526 x 370 px</v>
      </c>
      <c r="H16" s="13" t="str">
        <f t="shared" ca="1" si="5"/>
        <v>CS_10_09_IMG07_zoom</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600 px</v>
      </c>
      <c r="J16" s="81" t="s">
        <v>201</v>
      </c>
      <c r="K16" s="67"/>
      <c r="O16" s="2" t="str">
        <f>'Definición técnica de imagenes'!A25</f>
        <v>F7</v>
      </c>
    </row>
    <row r="17" spans="1:15" s="11" customFormat="1" ht="15">
      <c r="A17" s="12" t="str">
        <f t="shared" si="3"/>
        <v>IMG08</v>
      </c>
      <c r="B17" s="81">
        <v>11813425</v>
      </c>
      <c r="C17" s="20" t="str">
        <f t="shared" si="0"/>
        <v>Cuaderno de Estudio</v>
      </c>
      <c r="D17" s="63" t="s">
        <v>237</v>
      </c>
      <c r="E17" s="63" t="s">
        <v>153</v>
      </c>
      <c r="F17" s="13" t="str">
        <f t="shared" si="4"/>
        <v>CS_10_09_IMG08_small</v>
      </c>
      <c r="G17" s="13" t="str">
        <f ca="1">IF($F17&lt;&gt;"",IF($G$4="Recurso",VLOOKUP($E17,OFFSET('Definición técnica de imagenes'!$A$1,MATCH($G$5,'Definición técnica de imagenes'!$A$1:$A$104,0)-1,1,COUNTIF('Definición técnica de imagenes'!$A$3:$A$102,$G$5),5),5,FALSE),'Definición técnica de imagenes'!$F$16),"")</f>
        <v>526 x 370 px</v>
      </c>
      <c r="H17" s="13" t="str">
        <f t="shared" ca="1" si="5"/>
        <v>CS_10_09_IMG08_zoom</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600 px</v>
      </c>
      <c r="J17" s="81" t="s">
        <v>202</v>
      </c>
      <c r="K17" s="66"/>
      <c r="O17" s="2" t="str">
        <f>'Definición técnica de imagenes'!A27</f>
        <v>F7B</v>
      </c>
    </row>
    <row r="18" spans="1:15" s="11" customFormat="1" ht="15">
      <c r="A18" s="12" t="str">
        <f t="shared" si="3"/>
        <v>IMG09</v>
      </c>
      <c r="B18" s="81" t="s">
        <v>203</v>
      </c>
      <c r="C18" s="20" t="str">
        <f t="shared" si="0"/>
        <v>Cuaderno de Estudio</v>
      </c>
      <c r="D18" s="63" t="s">
        <v>237</v>
      </c>
      <c r="E18" s="63" t="s">
        <v>153</v>
      </c>
      <c r="F18" s="13" t="str">
        <f t="shared" si="4"/>
        <v>CS_10_09_IMG09_small</v>
      </c>
      <c r="G18" s="13" t="str">
        <f ca="1">IF($F18&lt;&gt;"",IF($G$4="Recurso",VLOOKUP($E18,OFFSET('Definición técnica de imagenes'!$A$1,MATCH($G$5,'Definición técnica de imagenes'!$A$1:$A$104,0)-1,1,COUNTIF('Definición técnica de imagenes'!$A$3:$A$102,$G$5),5),5,FALSE),'Definición técnica de imagenes'!$F$16),"")</f>
        <v>526 x 370 px</v>
      </c>
      <c r="H18" s="13" t="str">
        <f t="shared" ca="1" si="5"/>
        <v>CS_10_09_IMG09_zoom</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600 px</v>
      </c>
      <c r="J18" s="81" t="s">
        <v>204</v>
      </c>
      <c r="K18" s="82" t="s">
        <v>205</v>
      </c>
      <c r="O18" s="2" t="str">
        <f>'Definición técnica de imagenes'!A30</f>
        <v>F8</v>
      </c>
    </row>
    <row r="19" spans="1:15" s="11" customFormat="1" ht="15.75">
      <c r="A19" s="12" t="str">
        <f t="shared" ref="A19:A50" si="6">IF(OR(B19&lt;&gt;"",J19&lt;&gt;""),CONCATENATE(LEFT(A18,3),IF(MID(A18,4,2)+1&lt;10,CONCATENATE("0",MID(A18,4,2)+1),MID(A18,4,2)+1)),"")</f>
        <v>IMG10</v>
      </c>
      <c r="B19" s="81">
        <v>145881068</v>
      </c>
      <c r="C19" s="20" t="str">
        <f t="shared" si="0"/>
        <v>Cuaderno de Estudio</v>
      </c>
      <c r="D19" s="63" t="s">
        <v>237</v>
      </c>
      <c r="E19" s="63" t="s">
        <v>153</v>
      </c>
      <c r="F19" s="13" t="str">
        <f t="shared" si="4"/>
        <v>CS_10_09_IMG10_small</v>
      </c>
      <c r="G19" s="13" t="str">
        <f ca="1">IF($F19&lt;&gt;"",IF($G$4="Recurso",VLOOKUP($E19,OFFSET('Definición técnica de imagenes'!$A$1,MATCH($G$5,'Definición técnica de imagenes'!$A$1:$A$104,0)-1,1,COUNTIF('Definición técnica de imagenes'!$A$3:$A$102,$G$5),5),5,FALSE),'Definición técnica de imagenes'!$F$16),"")</f>
        <v>526 x 370 px</v>
      </c>
      <c r="H19" s="13" t="str">
        <f t="shared" ca="1" si="5"/>
        <v>CS_10_09_IMG10_zoom</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600 px</v>
      </c>
      <c r="J19" s="81" t="s">
        <v>206</v>
      </c>
      <c r="K19" s="67"/>
      <c r="O19" s="2" t="str">
        <f>'Definición técnica de imagenes'!A31</f>
        <v>F10</v>
      </c>
    </row>
    <row r="20" spans="1:15" s="11" customFormat="1" ht="15">
      <c r="A20" s="12" t="str">
        <f t="shared" si="6"/>
        <v>IMG11</v>
      </c>
      <c r="B20" s="81" t="s">
        <v>207</v>
      </c>
      <c r="C20" s="20" t="str">
        <f t="shared" si="0"/>
        <v>Cuaderno de Estudio</v>
      </c>
      <c r="D20" s="63" t="s">
        <v>237</v>
      </c>
      <c r="E20" s="63" t="s">
        <v>153</v>
      </c>
      <c r="F20" s="13" t="str">
        <f t="shared" si="4"/>
        <v>CS_10_09_IMG11_small</v>
      </c>
      <c r="G20" s="13" t="str">
        <f ca="1">IF($F20&lt;&gt;"",IF($G$4="Recurso",VLOOKUP($E20,OFFSET('Definición técnica de imagenes'!$A$1,MATCH($G$5,'Definición técnica de imagenes'!$A$1:$A$104,0)-1,1,COUNTIF('Definición técnica de imagenes'!$A$3:$A$102,$G$5),5),5,FALSE),'Definición técnica de imagenes'!$F$16),"")</f>
        <v>526 x 370 px</v>
      </c>
      <c r="H20" s="13" t="str">
        <f t="shared" ca="1" si="5"/>
        <v>CS_10_09_IMG11_zoom</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600 px</v>
      </c>
      <c r="J20" s="81" t="s">
        <v>208</v>
      </c>
      <c r="K20" s="66"/>
      <c r="O20" s="2" t="str">
        <f>'Definición técnica de imagenes'!A32</f>
        <v>F10B</v>
      </c>
    </row>
    <row r="21" spans="1:15" s="11" customFormat="1" ht="15">
      <c r="A21" s="12" t="str">
        <f t="shared" si="6"/>
        <v>IMG12</v>
      </c>
      <c r="B21" s="81" t="s">
        <v>209</v>
      </c>
      <c r="C21" s="20" t="str">
        <f t="shared" si="0"/>
        <v>Cuaderno de Estudio</v>
      </c>
      <c r="D21" s="63" t="s">
        <v>237</v>
      </c>
      <c r="E21" s="63" t="s">
        <v>153</v>
      </c>
      <c r="F21" s="13" t="str">
        <f t="shared" si="4"/>
        <v>CS_10_09_IMG12_small</v>
      </c>
      <c r="G21" s="13" t="str">
        <f ca="1">IF($F21&lt;&gt;"",IF($G$4="Recurso",VLOOKUP($E21,OFFSET('Definición técnica de imagenes'!$A$1,MATCH($G$5,'Definición técnica de imagenes'!$A$1:$A$104,0)-1,1,COUNTIF('Definición técnica de imagenes'!$A$3:$A$102,$G$5),5),5,FALSE),'Definición técnica de imagenes'!$F$16),"")</f>
        <v>526 x 370 px</v>
      </c>
      <c r="H21" s="13" t="str">
        <f t="shared" ca="1" si="5"/>
        <v>CS_10_09_IMG12_zoom</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600 px</v>
      </c>
      <c r="J21" s="81" t="s">
        <v>210</v>
      </c>
      <c r="K21" s="66"/>
      <c r="O21" s="2" t="str">
        <f>'Definición técnica de imagenes'!A33</f>
        <v>F11</v>
      </c>
    </row>
    <row r="22" spans="1:15" s="11" customFormat="1" ht="15">
      <c r="A22" s="12" t="str">
        <f t="shared" si="6"/>
        <v>IMG13</v>
      </c>
      <c r="B22" s="81">
        <v>221466097</v>
      </c>
      <c r="C22" s="20" t="str">
        <f t="shared" si="0"/>
        <v>Cuaderno de Estudio</v>
      </c>
      <c r="D22" s="63" t="s">
        <v>237</v>
      </c>
      <c r="E22" s="63" t="s">
        <v>153</v>
      </c>
      <c r="F22" s="13" t="str">
        <f t="shared" si="4"/>
        <v>CS_10_09_IMG13_small</v>
      </c>
      <c r="G22" s="13" t="str">
        <f ca="1">IF($F22&lt;&gt;"",IF($G$4="Recurso",VLOOKUP($E22,OFFSET('Definición técnica de imagenes'!$A$1,MATCH($G$5,'Definición técnica de imagenes'!$A$1:$A$104,0)-1,1,COUNTIF('Definición técnica de imagenes'!$A$3:$A$102,$G$5),5),5,FALSE),'Definición técnica de imagenes'!$F$16),"")</f>
        <v>526 x 370 px</v>
      </c>
      <c r="H22" s="13" t="str">
        <f t="shared" ca="1" si="5"/>
        <v>CS_10_09_IMG13_zoom</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600 px</v>
      </c>
      <c r="J22" s="81" t="s">
        <v>211</v>
      </c>
      <c r="K22" s="68"/>
      <c r="O22" s="2" t="str">
        <f>'Definición técnica de imagenes'!A34</f>
        <v>F12</v>
      </c>
    </row>
    <row r="23" spans="1:15" s="11" customFormat="1" ht="15.75">
      <c r="A23" s="12" t="str">
        <f t="shared" si="6"/>
        <v>IMG14</v>
      </c>
      <c r="B23" s="79" t="s">
        <v>212</v>
      </c>
      <c r="C23" s="20" t="str">
        <f t="shared" si="0"/>
        <v>Cuaderno de Estudio</v>
      </c>
      <c r="D23" s="63" t="s">
        <v>237</v>
      </c>
      <c r="E23" s="63" t="s">
        <v>153</v>
      </c>
      <c r="F23" s="13" t="str">
        <f t="shared" si="4"/>
        <v>CS_10_09_IMG14_small</v>
      </c>
      <c r="G23" s="13" t="str">
        <f ca="1">IF($F23&lt;&gt;"",IF($G$4="Recurso",VLOOKUP($E23,OFFSET('Definición técnica de imagenes'!$A$1,MATCH($G$5,'Definición técnica de imagenes'!$A$1:$A$104,0)-1,1,COUNTIF('Definición técnica de imagenes'!$A$3:$A$102,$G$5),5),5,FALSE),'Definición técnica de imagenes'!$F$16),"")</f>
        <v>526 x 370 px</v>
      </c>
      <c r="H23" s="13" t="str">
        <f t="shared" ca="1" si="5"/>
        <v>CS_10_09_IMG14_zoom</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600 px</v>
      </c>
      <c r="J23" s="81" t="s">
        <v>213</v>
      </c>
      <c r="K23" s="64"/>
      <c r="O23" s="2" t="str">
        <f>'Definición técnica de imagenes'!A35</f>
        <v>F13</v>
      </c>
    </row>
    <row r="24" spans="1:15" s="11" customFormat="1" ht="15">
      <c r="A24" s="12" t="str">
        <f t="shared" si="6"/>
        <v>IMG15</v>
      </c>
      <c r="B24" s="81">
        <v>183501380</v>
      </c>
      <c r="C24" s="20" t="str">
        <f t="shared" si="0"/>
        <v>Cuaderno de Estudio</v>
      </c>
      <c r="D24" s="63" t="s">
        <v>237</v>
      </c>
      <c r="E24" s="63" t="s">
        <v>153</v>
      </c>
      <c r="F24" s="13" t="str">
        <f t="shared" si="4"/>
        <v>CS_10_09_IMG15_small</v>
      </c>
      <c r="G24" s="13" t="str">
        <f ca="1">IF($F24&lt;&gt;"",IF($G$4="Recurso",VLOOKUP($E24,OFFSET('Definición técnica de imagenes'!$A$1,MATCH($G$5,'Definición técnica de imagenes'!$A$1:$A$104,0)-1,1,COUNTIF('Definición técnica de imagenes'!$A$3:$A$102,$G$5),5),5,FALSE),'Definición técnica de imagenes'!$F$16),"")</f>
        <v>526 x 370 px</v>
      </c>
      <c r="H24" s="13" t="str">
        <f t="shared" ca="1" si="5"/>
        <v>CS_10_09_IMG15_zoom</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800 x 600 px</v>
      </c>
      <c r="J24" s="81" t="s">
        <v>214</v>
      </c>
      <c r="K24" s="65"/>
      <c r="O24" s="2" t="str">
        <f>'Definición técnica de imagenes'!A37</f>
        <v>F13B</v>
      </c>
    </row>
    <row r="25" spans="1:15" s="11" customFormat="1" ht="15">
      <c r="A25" s="12" t="str">
        <f t="shared" si="6"/>
        <v>IMG16</v>
      </c>
      <c r="B25" s="81">
        <v>180372680</v>
      </c>
      <c r="C25" s="20" t="str">
        <f t="shared" si="0"/>
        <v>Cuaderno de Estudio</v>
      </c>
      <c r="D25" s="63" t="s">
        <v>237</v>
      </c>
      <c r="E25" s="63" t="s">
        <v>153</v>
      </c>
      <c r="F25" s="13" t="str">
        <f t="shared" si="4"/>
        <v>CS_10_09_IMG16_small</v>
      </c>
      <c r="G25" s="13" t="str">
        <f ca="1">IF($F25&lt;&gt;"",IF($G$4="Recurso",VLOOKUP($E25,OFFSET('Definición técnica de imagenes'!$A$1,MATCH($G$5,'Definición técnica de imagenes'!$A$1:$A$104,0)-1,1,COUNTIF('Definición técnica de imagenes'!$A$3:$A$102,$G$5),5),5,FALSE),'Definición técnica de imagenes'!$F$16),"")</f>
        <v>526 x 370 px</v>
      </c>
      <c r="H25" s="13" t="str">
        <f t="shared" ca="1" si="5"/>
        <v>CS_10_09_IMG16_zoom</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800 x 600 px</v>
      </c>
      <c r="J25" s="81" t="s">
        <v>215</v>
      </c>
      <c r="K25" s="64"/>
    </row>
    <row r="26" spans="1:15" s="11" customFormat="1" ht="17.25" customHeight="1">
      <c r="A26" s="12" t="str">
        <f t="shared" si="6"/>
        <v>IMG17</v>
      </c>
      <c r="B26" s="80" t="s">
        <v>216</v>
      </c>
      <c r="C26" s="20" t="str">
        <f t="shared" si="0"/>
        <v>Cuaderno de Estudio</v>
      </c>
      <c r="D26" s="63" t="s">
        <v>237</v>
      </c>
      <c r="E26" s="63" t="s">
        <v>153</v>
      </c>
      <c r="F26" s="13" t="str">
        <f t="shared" si="4"/>
        <v>CS_10_09_IMG17_small</v>
      </c>
      <c r="G26" s="13" t="str">
        <f ca="1">IF($F26&lt;&gt;"",IF($G$4="Recurso",VLOOKUP($E26,OFFSET('Definición técnica de imagenes'!$A$1,MATCH($G$5,'Definición técnica de imagenes'!$A$1:$A$104,0)-1,1,COUNTIF('Definición técnica de imagenes'!$A$3:$A$102,$G$5),5),5,FALSE),'Definición técnica de imagenes'!$F$16),"")</f>
        <v>526 x 370 px</v>
      </c>
      <c r="H26" s="13" t="str">
        <f t="shared" ca="1" si="5"/>
        <v>CS_10_09_IMG17_zoom</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800 x 600 px</v>
      </c>
      <c r="J26" s="81" t="s">
        <v>217</v>
      </c>
      <c r="K26" s="64" t="s">
        <v>218</v>
      </c>
    </row>
    <row r="27" spans="1:15" s="11" customFormat="1" ht="15">
      <c r="A27" s="12" t="str">
        <f t="shared" si="6"/>
        <v>IMG18</v>
      </c>
      <c r="B27" s="81">
        <v>114742273</v>
      </c>
      <c r="C27" s="20" t="str">
        <f t="shared" si="0"/>
        <v>Cuaderno de Estudio</v>
      </c>
      <c r="D27" s="63" t="s">
        <v>237</v>
      </c>
      <c r="E27" s="63" t="s">
        <v>153</v>
      </c>
      <c r="F27" s="13" t="str">
        <f t="shared" si="4"/>
        <v>CS_10_09_IMG18_small</v>
      </c>
      <c r="G27" s="13" t="str">
        <f ca="1">IF($F27&lt;&gt;"",IF($G$4="Recurso",VLOOKUP($E27,OFFSET('Definición técnica de imagenes'!$A$1,MATCH($G$5,'Definición técnica de imagenes'!$A$1:$A$104,0)-1,1,COUNTIF('Definición técnica de imagenes'!$A$3:$A$102,$G$5),5),5,FALSE),'Definición técnica de imagenes'!$F$16),"")</f>
        <v>526 x 370 px</v>
      </c>
      <c r="H27" s="13" t="str">
        <f t="shared" ca="1" si="5"/>
        <v>CS_10_09_IMG18_zoom</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800 x 600 px</v>
      </c>
      <c r="J27" s="81" t="s">
        <v>219</v>
      </c>
      <c r="K27" s="64"/>
      <c r="O27" s="2"/>
    </row>
    <row r="28" spans="1:15" s="11" customFormat="1" ht="15">
      <c r="A28" s="12" t="str">
        <f t="shared" si="6"/>
        <v>IMG19</v>
      </c>
      <c r="B28" s="77" t="s">
        <v>220</v>
      </c>
      <c r="C28" s="20" t="str">
        <f t="shared" si="0"/>
        <v>Cuaderno de Estudio</v>
      </c>
      <c r="D28" s="63" t="s">
        <v>237</v>
      </c>
      <c r="E28" s="63" t="s">
        <v>153</v>
      </c>
      <c r="F28" s="13" t="str">
        <f t="shared" si="4"/>
        <v>CS_10_09_IMG19_small</v>
      </c>
      <c r="G28" s="13" t="str">
        <f ca="1">IF($F28&lt;&gt;"",IF($G$4="Recurso",VLOOKUP($E28,OFFSET('Definición técnica de imagenes'!$A$1,MATCH($G$5,'Definición técnica de imagenes'!$A$1:$A$104,0)-1,1,COUNTIF('Definición técnica de imagenes'!$A$3:$A$102,$G$5),5),5,FALSE),'Definición técnica de imagenes'!$F$16),"")</f>
        <v>526 x 370 px</v>
      </c>
      <c r="H28" s="13" t="str">
        <f t="shared" ca="1" si="5"/>
        <v>CS_10_09_IMG19_zoom</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800 x 600 px</v>
      </c>
      <c r="J28" s="77" t="s">
        <v>221</v>
      </c>
      <c r="K28" s="64"/>
    </row>
    <row r="29" spans="1:15" s="11" customFormat="1" ht="15">
      <c r="A29" s="12" t="str">
        <f t="shared" si="6"/>
        <v>IMG20</v>
      </c>
      <c r="B29" s="77" t="s">
        <v>222</v>
      </c>
      <c r="C29" s="20" t="str">
        <f t="shared" si="0"/>
        <v>Cuaderno de Estudio</v>
      </c>
      <c r="D29" s="63" t="s">
        <v>237</v>
      </c>
      <c r="E29" s="63" t="s">
        <v>153</v>
      </c>
      <c r="F29" s="13" t="str">
        <f t="shared" si="4"/>
        <v>CS_10_09_IMG20_small</v>
      </c>
      <c r="G29" s="13" t="str">
        <f ca="1">IF($F29&lt;&gt;"",IF($G$4="Recurso",VLOOKUP($E29,OFFSET('Definición técnica de imagenes'!$A$1,MATCH($G$5,'Definición técnica de imagenes'!$A$1:$A$104,0)-1,1,COUNTIF('Definición técnica de imagenes'!$A$3:$A$102,$G$5),5),5,FALSE),'Definición técnica de imagenes'!$F$16),"")</f>
        <v>526 x 370 px</v>
      </c>
      <c r="H29" s="13" t="str">
        <f t="shared" ca="1" si="5"/>
        <v>CS_10_09_IMG20_zoom</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800 x 600 px</v>
      </c>
      <c r="J29" s="77" t="s">
        <v>223</v>
      </c>
      <c r="K29" s="64"/>
    </row>
    <row r="30" spans="1:15" s="11" customFormat="1" ht="15">
      <c r="A30" s="12" t="str">
        <f t="shared" si="6"/>
        <v>IMG21</v>
      </c>
      <c r="B30" s="77" t="s">
        <v>224</v>
      </c>
      <c r="C30" s="20" t="str">
        <f t="shared" si="0"/>
        <v>Cuaderno de Estudio</v>
      </c>
      <c r="D30" s="63" t="s">
        <v>237</v>
      </c>
      <c r="E30" s="63" t="s">
        <v>153</v>
      </c>
      <c r="F30" s="13" t="str">
        <f t="shared" si="4"/>
        <v>CS_10_09_IMG21_small</v>
      </c>
      <c r="G30" s="13" t="str">
        <f ca="1">IF($F30&lt;&gt;"",IF($G$4="Recurso",VLOOKUP($E30,OFFSET('Definición técnica de imagenes'!$A$1,MATCH($G$5,'Definición técnica de imagenes'!$A$1:$A$104,0)-1,1,COUNTIF('Definición técnica de imagenes'!$A$3:$A$102,$G$5),5),5,FALSE),'Definición técnica de imagenes'!$F$16),"")</f>
        <v>526 x 370 px</v>
      </c>
      <c r="H30" s="13" t="str">
        <f t="shared" ca="1" si="5"/>
        <v>CS_10_09_IMG21_zoom</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800 x 600 px</v>
      </c>
      <c r="J30" s="81" t="s">
        <v>225</v>
      </c>
      <c r="K30" s="64"/>
    </row>
    <row r="31" spans="1:15" s="11" customFormat="1" ht="15">
      <c r="A31" s="12" t="str">
        <f t="shared" si="6"/>
        <v>IMG22</v>
      </c>
      <c r="B31" s="81">
        <v>215803603</v>
      </c>
      <c r="C31" s="20" t="str">
        <f t="shared" si="0"/>
        <v>Cuaderno de Estudio</v>
      </c>
      <c r="D31" s="63" t="s">
        <v>237</v>
      </c>
      <c r="E31" s="63" t="s">
        <v>153</v>
      </c>
      <c r="F31" s="13" t="str">
        <f t="shared" si="4"/>
        <v>CS_10_09_IMG22_small</v>
      </c>
      <c r="G31" s="13" t="str">
        <f ca="1">IF($F31&lt;&gt;"",IF($G$4="Recurso",VLOOKUP($E31,OFFSET('Definición técnica de imagenes'!$A$1,MATCH($G$5,'Definición técnica de imagenes'!$A$1:$A$104,0)-1,1,COUNTIF('Definición técnica de imagenes'!$A$3:$A$102,$G$5),5),5,FALSE),'Definición técnica de imagenes'!$F$16),"")</f>
        <v>526 x 370 px</v>
      </c>
      <c r="H31" s="13" t="str">
        <f t="shared" ca="1" si="5"/>
        <v>CS_10_09_IMG22_zoom</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800 x 600 px</v>
      </c>
      <c r="J31" s="81" t="s">
        <v>226</v>
      </c>
      <c r="K31" s="64"/>
    </row>
    <row r="32" spans="1:15" s="11" customFormat="1" ht="15">
      <c r="A32" s="12" t="str">
        <f t="shared" si="6"/>
        <v>IMG23</v>
      </c>
      <c r="B32" s="77" t="s">
        <v>227</v>
      </c>
      <c r="C32" s="20" t="str">
        <f t="shared" si="0"/>
        <v>Cuaderno de Estudio</v>
      </c>
      <c r="D32" s="63" t="s">
        <v>237</v>
      </c>
      <c r="E32" s="63" t="s">
        <v>153</v>
      </c>
      <c r="F32" s="13" t="str">
        <f t="shared" si="4"/>
        <v>CS_10_09_IMG23_small</v>
      </c>
      <c r="G32" s="13" t="str">
        <f ca="1">IF($F32&lt;&gt;"",IF($G$4="Recurso",VLOOKUP($E32,OFFSET('Definición técnica de imagenes'!$A$1,MATCH($G$5,'Definición técnica de imagenes'!$A$1:$A$104,0)-1,1,COUNTIF('Definición técnica de imagenes'!$A$3:$A$102,$G$5),5),5,FALSE),'Definición técnica de imagenes'!$F$16),"")</f>
        <v>526 x 370 px</v>
      </c>
      <c r="H32" s="13" t="str">
        <f t="shared" ca="1" si="5"/>
        <v>CS_10_09_IMG23_zoom</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800 x 600 px</v>
      </c>
      <c r="J32" s="77" t="s">
        <v>228</v>
      </c>
      <c r="K32" s="64"/>
    </row>
    <row r="33" spans="1:15" s="11" customFormat="1" ht="15">
      <c r="A33" s="12" t="str">
        <f t="shared" si="6"/>
        <v>IMG24</v>
      </c>
      <c r="B33" s="81">
        <v>202309894</v>
      </c>
      <c r="C33" s="20" t="str">
        <f t="shared" si="0"/>
        <v>Cuaderno de Estudio</v>
      </c>
      <c r="D33" s="63" t="s">
        <v>237</v>
      </c>
      <c r="E33" s="63" t="s">
        <v>153</v>
      </c>
      <c r="F33" s="13" t="str">
        <f t="shared" si="4"/>
        <v>CS_10_09_IMG24_small</v>
      </c>
      <c r="G33" s="13" t="str">
        <f ca="1">IF($F33&lt;&gt;"",IF($G$4="Recurso",VLOOKUP($E33,OFFSET('Definición técnica de imagenes'!$A$1,MATCH($G$5,'Definición técnica de imagenes'!$A$1:$A$104,0)-1,1,COUNTIF('Definición técnica de imagenes'!$A$3:$A$102,$G$5),5),5,FALSE),'Definición técnica de imagenes'!$F$16),"")</f>
        <v>526 x 370 px</v>
      </c>
      <c r="H33" s="13" t="str">
        <f t="shared" ca="1" si="5"/>
        <v>CS_10_09_IMG24_zoom</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800 x 600 px</v>
      </c>
      <c r="J33" s="81" t="s">
        <v>229</v>
      </c>
      <c r="K33" s="64"/>
    </row>
    <row r="34" spans="1:15" s="11" customFormat="1" ht="15.75">
      <c r="A34" s="12" t="str">
        <f t="shared" si="6"/>
        <v>IMG25</v>
      </c>
      <c r="B34" s="79" t="s">
        <v>230</v>
      </c>
      <c r="C34" s="20" t="str">
        <f t="shared" si="0"/>
        <v>Cuaderno de Estudio</v>
      </c>
      <c r="D34" s="63" t="s">
        <v>237</v>
      </c>
      <c r="E34" s="63" t="s">
        <v>153</v>
      </c>
      <c r="F34" s="13" t="str">
        <f t="shared" si="4"/>
        <v>CS_10_09_IMG25_small</v>
      </c>
      <c r="G34" s="13" t="str">
        <f ca="1">IF($F34&lt;&gt;"",IF($G$4="Recurso",VLOOKUP($E34,OFFSET('Definición técnica de imagenes'!$A$1,MATCH($G$5,'Definición técnica de imagenes'!$A$1:$A$104,0)-1,1,COUNTIF('Definición técnica de imagenes'!$A$3:$A$102,$G$5),5),5,FALSE),'Definición técnica de imagenes'!$F$16),"")</f>
        <v>526 x 370 px</v>
      </c>
      <c r="H34" s="13" t="str">
        <f t="shared" ca="1" si="5"/>
        <v>CS_10_09_IMG25_zoom</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800 x 600 px</v>
      </c>
      <c r="J34" s="81" t="s">
        <v>231</v>
      </c>
      <c r="K34" s="64"/>
      <c r="O34" s="2"/>
    </row>
    <row r="35" spans="1:15" s="11" customFormat="1" ht="15">
      <c r="A35" s="12" t="str">
        <f t="shared" si="6"/>
        <v>IMG26</v>
      </c>
      <c r="B35" s="77" t="s">
        <v>232</v>
      </c>
      <c r="C35" s="20" t="str">
        <f t="shared" si="0"/>
        <v>Cuaderno de Estudio</v>
      </c>
      <c r="D35" s="63" t="s">
        <v>237</v>
      </c>
      <c r="E35" s="63" t="s">
        <v>153</v>
      </c>
      <c r="F35" s="13" t="str">
        <f t="shared" si="4"/>
        <v>CS_10_09_IMG26_small</v>
      </c>
      <c r="G35" s="13" t="str">
        <f ca="1">IF($F35&lt;&gt;"",IF($G$4="Recurso",VLOOKUP($E35,OFFSET('Definición técnica de imagenes'!$A$1,MATCH($G$5,'Definición técnica de imagenes'!$A$1:$A$104,0)-1,1,COUNTIF('Definición técnica de imagenes'!$A$3:$A$102,$G$5),5),5,FALSE),'Definición técnica de imagenes'!$F$16),"")</f>
        <v>526 x 370 px</v>
      </c>
      <c r="H35" s="13" t="str">
        <f t="shared" ca="1" si="5"/>
        <v>CS_10_09_IMG26_zoom</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800 x 600 px</v>
      </c>
      <c r="J35" s="77" t="s">
        <v>233</v>
      </c>
      <c r="K35" s="65"/>
      <c r="O35" s="2"/>
    </row>
    <row r="36" spans="1:15" s="11" customFormat="1" ht="18" customHeight="1">
      <c r="A36" s="12" t="str">
        <f t="shared" si="6"/>
        <v>IMG27</v>
      </c>
      <c r="B36" s="82" t="s">
        <v>234</v>
      </c>
      <c r="C36" s="20" t="str">
        <f t="shared" si="0"/>
        <v>Cuaderno de Estudio</v>
      </c>
      <c r="D36" s="63" t="s">
        <v>237</v>
      </c>
      <c r="E36" s="63" t="s">
        <v>153</v>
      </c>
      <c r="F36" s="13" t="str">
        <f t="shared" si="4"/>
        <v>CS_10_09_IMG27_small</v>
      </c>
      <c r="G36" s="13" t="str">
        <f ca="1">IF($F36&lt;&gt;"",IF($G$4="Recurso",VLOOKUP($E36,OFFSET('Definición técnica de imagenes'!$A$1,MATCH($G$5,'Definición técnica de imagenes'!$A$1:$A$104,0)-1,1,COUNTIF('Definición técnica de imagenes'!$A$3:$A$102,$G$5),5),5,FALSE),'Definición técnica de imagenes'!$F$16),"")</f>
        <v>526 x 370 px</v>
      </c>
      <c r="H36" s="13" t="str">
        <f t="shared" ca="1" si="5"/>
        <v>CS_10_09_IMG27_zoom</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800 x 600 px</v>
      </c>
      <c r="J36" s="81" t="s">
        <v>235</v>
      </c>
      <c r="K36" s="65" t="s">
        <v>236</v>
      </c>
      <c r="O36" s="2"/>
    </row>
    <row r="37" spans="1:15" s="11" customFormat="1">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9"/>
      <c r="K37" s="65"/>
    </row>
    <row r="38" spans="1:15" s="11" customFormat="1">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0"/>
      <c r="K38" s="65"/>
    </row>
    <row r="39" spans="1:15" s="11" customFormat="1">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hyperlinks>
    <hyperlink ref="B12" r:id="rId1"/>
    <hyperlink ref="B14" r:id="rId2"/>
    <hyperlink ref="B15" r:id="rId3"/>
    <hyperlink ref="B23" r:id="rId4" location="/media/File:Quilombolas.jpg" display="http://en.wikipedia.org/wiki/Afro-Latin_American - /media/File:Quilombolas.jpg"/>
    <hyperlink ref="B26" r:id="rId5"/>
    <hyperlink ref="B34" r:id="rId6"/>
  </hyperlinks>
  <pageMargins left="0.75" right="0.75" top="1" bottom="1" header="0.5" footer="0.5"/>
  <pageSetup orientation="portrait" horizontalDpi="4294967292" verticalDpi="4294967292"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
  <cols>
    <col min="1" max="1" width="72.21875" style="22" customWidth="1"/>
    <col min="2" max="2" width="11" style="22"/>
    <col min="3" max="3" width="13.77734375" style="22" customWidth="1"/>
    <col min="4" max="4" width="11.33203125" style="22" customWidth="1"/>
    <col min="5" max="7" width="11" style="22"/>
    <col min="8" max="11" width="11" style="22" hidden="1" customWidth="1"/>
    <col min="12" max="16384" width="11" style="22"/>
  </cols>
  <sheetData>
    <row r="1" spans="1:11" ht="16.5" thickBot="1">
      <c r="A1" s="98" t="s">
        <v>38</v>
      </c>
      <c r="B1" s="99"/>
      <c r="C1" s="99"/>
      <c r="D1" s="99"/>
      <c r="E1" s="99"/>
      <c r="F1" s="100"/>
    </row>
    <row r="2" spans="1:11" ht="15.75">
      <c r="A2" s="30" t="s">
        <v>42</v>
      </c>
      <c r="B2" s="31"/>
      <c r="C2" s="101" t="s">
        <v>13</v>
      </c>
      <c r="D2" s="102"/>
      <c r="E2" s="103"/>
      <c r="F2" s="32"/>
    </row>
    <row r="3" spans="1:11" ht="60">
      <c r="A3" s="33" t="s">
        <v>43</v>
      </c>
      <c r="B3" s="31"/>
      <c r="C3" s="107" t="s">
        <v>14</v>
      </c>
      <c r="D3" s="108"/>
      <c r="E3" s="109"/>
      <c r="F3" s="32"/>
      <c r="H3" s="22" t="s">
        <v>18</v>
      </c>
      <c r="I3" s="22" t="s">
        <v>19</v>
      </c>
      <c r="J3" s="22" t="s">
        <v>20</v>
      </c>
      <c r="K3" s="22" t="s">
        <v>52</v>
      </c>
    </row>
    <row r="4" spans="1:11" ht="30">
      <c r="A4" s="30" t="s">
        <v>44</v>
      </c>
      <c r="B4" s="31"/>
      <c r="C4" s="26" t="s">
        <v>15</v>
      </c>
      <c r="D4" s="25" t="s">
        <v>16</v>
      </c>
      <c r="E4" s="29" t="s">
        <v>17</v>
      </c>
      <c r="F4" s="32"/>
      <c r="H4" s="22" t="s">
        <v>21</v>
      </c>
      <c r="I4" s="22" t="s">
        <v>25</v>
      </c>
      <c r="J4" s="22">
        <v>1</v>
      </c>
      <c r="K4" s="22">
        <v>1</v>
      </c>
    </row>
    <row r="5" spans="1:11" ht="75.75" thickBot="1">
      <c r="A5" s="33" t="s">
        <v>45</v>
      </c>
      <c r="B5" s="31"/>
      <c r="C5" s="28" t="s">
        <v>35</v>
      </c>
      <c r="D5" s="110" t="str">
        <f>CONCATENATE(H21,"_",I21,"_",J21,"_CO")</f>
        <v>LE_07_04_CO</v>
      </c>
      <c r="E5" s="111"/>
      <c r="F5" s="32"/>
      <c r="H5" s="22" t="s">
        <v>22</v>
      </c>
      <c r="I5" s="22" t="s">
        <v>26</v>
      </c>
      <c r="J5" s="22">
        <v>2</v>
      </c>
      <c r="K5" s="22">
        <v>2</v>
      </c>
    </row>
    <row r="6" spans="1:11" ht="30.75" thickBot="1">
      <c r="A6" s="30" t="s">
        <v>10</v>
      </c>
      <c r="B6" s="31"/>
      <c r="C6" s="31"/>
      <c r="D6" s="31"/>
      <c r="E6" s="31"/>
      <c r="F6" s="32"/>
      <c r="H6" s="22" t="s">
        <v>23</v>
      </c>
      <c r="I6" s="22" t="s">
        <v>27</v>
      </c>
      <c r="J6" s="22">
        <v>3</v>
      </c>
      <c r="K6" s="22">
        <v>3</v>
      </c>
    </row>
    <row r="7" spans="1:11" ht="48" thickBot="1">
      <c r="A7" s="33" t="s">
        <v>11</v>
      </c>
      <c r="B7" s="31"/>
      <c r="C7" s="59" t="s">
        <v>119</v>
      </c>
      <c r="D7" s="96" t="str">
        <f>CONCATENATE("SolicitudGrafica_",D5,".xls")</f>
        <v>SolicitudGrafica_LE_07_04_CO.xls</v>
      </c>
      <c r="E7" s="96"/>
      <c r="F7" s="97"/>
      <c r="H7" s="22" t="s">
        <v>24</v>
      </c>
      <c r="I7" s="22" t="s">
        <v>28</v>
      </c>
      <c r="J7" s="22">
        <v>4</v>
      </c>
      <c r="K7" s="22">
        <v>4</v>
      </c>
    </row>
    <row r="8" spans="1:11" ht="45">
      <c r="A8" s="33" t="s">
        <v>53</v>
      </c>
      <c r="B8" s="31"/>
      <c r="C8" s="31"/>
      <c r="D8" s="31"/>
      <c r="E8" s="31"/>
      <c r="F8" s="32"/>
      <c r="I8" s="22" t="s">
        <v>29</v>
      </c>
      <c r="J8" s="22">
        <v>5</v>
      </c>
      <c r="K8" s="22">
        <v>5</v>
      </c>
    </row>
    <row r="9" spans="1:11" ht="45">
      <c r="A9" s="33" t="s">
        <v>12</v>
      </c>
      <c r="B9" s="31"/>
      <c r="C9" s="31"/>
      <c r="D9" s="31"/>
      <c r="E9" s="31"/>
      <c r="F9" s="32"/>
      <c r="I9" s="22" t="s">
        <v>30</v>
      </c>
      <c r="J9" s="22">
        <v>6</v>
      </c>
      <c r="K9" s="22">
        <v>6</v>
      </c>
    </row>
    <row r="10" spans="1:11" ht="30.75" thickBot="1">
      <c r="A10" s="34" t="s">
        <v>36</v>
      </c>
      <c r="B10" s="35"/>
      <c r="C10" s="35"/>
      <c r="D10" s="35"/>
      <c r="E10" s="35"/>
      <c r="F10" s="36"/>
      <c r="I10" s="22" t="s">
        <v>31</v>
      </c>
      <c r="J10" s="22">
        <v>7</v>
      </c>
      <c r="K10" s="22">
        <v>7</v>
      </c>
    </row>
    <row r="11" spans="1:11">
      <c r="I11" s="22" t="s">
        <v>32</v>
      </c>
      <c r="J11" s="22">
        <v>8</v>
      </c>
      <c r="K11" s="22">
        <v>8</v>
      </c>
    </row>
    <row r="12" spans="1:11" ht="15.75" thickBot="1">
      <c r="I12" s="22" t="s">
        <v>37</v>
      </c>
      <c r="J12" s="22">
        <v>9</v>
      </c>
      <c r="K12" s="22">
        <v>9</v>
      </c>
    </row>
    <row r="13" spans="1:11" ht="15.75">
      <c r="A13" s="98" t="s">
        <v>41</v>
      </c>
      <c r="B13" s="99"/>
      <c r="C13" s="99"/>
      <c r="D13" s="99"/>
      <c r="E13" s="99"/>
      <c r="F13" s="100"/>
      <c r="I13" s="22" t="s">
        <v>33</v>
      </c>
      <c r="J13" s="22">
        <v>10</v>
      </c>
      <c r="K13" s="22">
        <v>10</v>
      </c>
    </row>
    <row r="14" spans="1:11" ht="15.75" thickBot="1">
      <c r="A14" s="33"/>
      <c r="B14" s="31"/>
      <c r="C14" s="31"/>
      <c r="D14" s="31"/>
      <c r="E14" s="31"/>
      <c r="F14" s="32"/>
      <c r="I14" s="22" t="s">
        <v>34</v>
      </c>
      <c r="J14" s="22">
        <v>11</v>
      </c>
      <c r="K14" s="22">
        <v>11</v>
      </c>
    </row>
    <row r="15" spans="1:11" ht="15.75">
      <c r="A15" s="30" t="s">
        <v>46</v>
      </c>
      <c r="B15" s="31"/>
      <c r="C15" s="101" t="s">
        <v>49</v>
      </c>
      <c r="D15" s="102"/>
      <c r="E15" s="102"/>
      <c r="F15" s="103"/>
      <c r="J15" s="22">
        <v>12</v>
      </c>
      <c r="K15" s="22">
        <v>12</v>
      </c>
    </row>
    <row r="16" spans="1:11" ht="67.150000000000006" customHeight="1">
      <c r="A16" s="33" t="s">
        <v>47</v>
      </c>
      <c r="B16" s="31"/>
      <c r="C16" s="26" t="s">
        <v>15</v>
      </c>
      <c r="D16" s="25" t="s">
        <v>16</v>
      </c>
      <c r="E16" s="25" t="s">
        <v>17</v>
      </c>
      <c r="F16" s="27" t="s">
        <v>50</v>
      </c>
      <c r="J16" s="22">
        <v>13</v>
      </c>
      <c r="K16" s="22">
        <v>13</v>
      </c>
    </row>
    <row r="17" spans="1:11" ht="32.1" customHeight="1" thickBot="1">
      <c r="A17" s="30" t="s">
        <v>44</v>
      </c>
      <c r="B17" s="31"/>
      <c r="C17" s="28" t="s">
        <v>35</v>
      </c>
      <c r="D17" s="104" t="str">
        <f>CONCATENATE(H21,"_",I21,"_",J21,"_",K45)</f>
        <v>LE_07_04_REC10</v>
      </c>
      <c r="E17" s="105"/>
      <c r="F17" s="106"/>
      <c r="J17" s="22">
        <v>14</v>
      </c>
      <c r="K17" s="22">
        <v>14</v>
      </c>
    </row>
    <row r="18" spans="1:11" ht="75.75" thickBot="1">
      <c r="A18" s="33" t="s">
        <v>48</v>
      </c>
      <c r="B18" s="31"/>
      <c r="C18" s="59" t="s">
        <v>120</v>
      </c>
      <c r="D18" s="96" t="str">
        <f>CONCATENATE("SolicitudGrafica_",D17,".xls")</f>
        <v>SolicitudGrafica_LE_07_04_REC10.xls</v>
      </c>
      <c r="E18" s="96"/>
      <c r="F18" s="97"/>
      <c r="J18" s="22">
        <v>15</v>
      </c>
      <c r="K18" s="22">
        <v>15</v>
      </c>
    </row>
    <row r="19" spans="1:11" ht="15.75">
      <c r="A19" s="30" t="s">
        <v>10</v>
      </c>
      <c r="B19" s="31"/>
      <c r="C19" s="31"/>
      <c r="D19" s="31"/>
      <c r="E19" s="31"/>
      <c r="F19" s="32"/>
      <c r="H19" s="22">
        <v>3</v>
      </c>
      <c r="J19" s="22">
        <v>16</v>
      </c>
      <c r="K19" s="22">
        <v>16</v>
      </c>
    </row>
    <row r="20" spans="1:11" ht="60.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77734375" defaultRowHeight="15"/>
  <cols>
    <col min="1" max="1" width="21" style="22" customWidth="1"/>
    <col min="2" max="2" width="24.21875" style="22" customWidth="1"/>
    <col min="3" max="3" width="16.88671875" style="22" customWidth="1"/>
    <col min="4" max="4" width="12.77734375" style="22" customWidth="1"/>
    <col min="5" max="5" width="6.77734375" style="22" customWidth="1"/>
    <col min="6" max="6" width="12.77734375" style="22" customWidth="1"/>
    <col min="7" max="7" width="12.6640625" style="22" customWidth="1"/>
    <col min="8" max="8" width="24.44140625" style="22" customWidth="1"/>
    <col min="9" max="9" width="27.21875" style="22" customWidth="1"/>
    <col min="10" max="10" width="44.44140625" style="22" customWidth="1"/>
    <col min="11" max="16384" width="10.77734375" style="22"/>
  </cols>
  <sheetData>
    <row r="1" spans="1:10">
      <c r="A1" s="113" t="s">
        <v>56</v>
      </c>
      <c r="B1" s="113" t="s">
        <v>149</v>
      </c>
      <c r="C1" s="113" t="s">
        <v>63</v>
      </c>
      <c r="D1" s="113" t="s">
        <v>64</v>
      </c>
      <c r="E1" s="113" t="s">
        <v>5</v>
      </c>
      <c r="F1" s="113" t="s">
        <v>65</v>
      </c>
      <c r="G1" s="113" t="s">
        <v>66</v>
      </c>
      <c r="H1" s="112" t="s">
        <v>68</v>
      </c>
      <c r="I1" s="112"/>
    </row>
    <row r="2" spans="1:10">
      <c r="A2" s="113"/>
      <c r="B2" s="113"/>
      <c r="C2" s="113"/>
      <c r="D2" s="113"/>
      <c r="E2" s="113"/>
      <c r="F2" s="113"/>
      <c r="G2" s="113"/>
      <c r="H2" s="39" t="s">
        <v>65</v>
      </c>
      <c r="I2" s="39" t="s">
        <v>66</v>
      </c>
    </row>
    <row r="3" spans="1:10" s="41" customFormat="1" ht="14.65" customHeight="1">
      <c r="A3" s="40" t="s">
        <v>69</v>
      </c>
      <c r="B3" s="40" t="s">
        <v>155</v>
      </c>
      <c r="C3" s="40" t="s">
        <v>70</v>
      </c>
      <c r="D3" s="40" t="s">
        <v>71</v>
      </c>
      <c r="E3" s="40" t="s">
        <v>72</v>
      </c>
      <c r="F3" s="40" t="s">
        <v>73</v>
      </c>
      <c r="G3" s="40"/>
      <c r="H3" s="40" t="s">
        <v>122</v>
      </c>
      <c r="I3" s="40"/>
    </row>
    <row r="4" spans="1:10" s="41" customFormat="1" ht="14.65" customHeight="1">
      <c r="A4" s="42" t="s">
        <v>57</v>
      </c>
      <c r="B4" s="40" t="s">
        <v>155</v>
      </c>
      <c r="C4" s="42" t="s">
        <v>74</v>
      </c>
      <c r="D4" s="42" t="s">
        <v>71</v>
      </c>
      <c r="E4" s="42" t="s">
        <v>72</v>
      </c>
      <c r="F4" s="42" t="s">
        <v>75</v>
      </c>
      <c r="G4" s="42" t="s">
        <v>76</v>
      </c>
      <c r="H4" s="42" t="s">
        <v>123</v>
      </c>
      <c r="I4" s="42" t="s">
        <v>124</v>
      </c>
    </row>
    <row r="5" spans="1:10" s="41" customFormat="1" ht="14.65" customHeight="1">
      <c r="A5" s="43" t="s">
        <v>77</v>
      </c>
      <c r="B5" s="40" t="s">
        <v>155</v>
      </c>
      <c r="C5" s="42" t="s">
        <v>78</v>
      </c>
      <c r="D5" s="42" t="s">
        <v>71</v>
      </c>
      <c r="E5" s="42" t="s">
        <v>72</v>
      </c>
      <c r="F5" s="42" t="s">
        <v>75</v>
      </c>
      <c r="G5" s="42" t="s">
        <v>76</v>
      </c>
      <c r="H5" s="42" t="s">
        <v>123</v>
      </c>
      <c r="I5" s="42" t="s">
        <v>124</v>
      </c>
    </row>
    <row r="6" spans="1:10" s="41" customFormat="1" ht="14.65" customHeight="1">
      <c r="A6" s="42" t="s">
        <v>58</v>
      </c>
      <c r="B6" s="40" t="s">
        <v>155</v>
      </c>
      <c r="C6" s="42" t="s">
        <v>79</v>
      </c>
      <c r="D6" s="42" t="s">
        <v>71</v>
      </c>
      <c r="E6" s="42" t="s">
        <v>72</v>
      </c>
      <c r="F6" s="42" t="s">
        <v>75</v>
      </c>
      <c r="G6" s="42" t="s">
        <v>76</v>
      </c>
      <c r="H6" s="42" t="s">
        <v>123</v>
      </c>
      <c r="I6" s="42" t="s">
        <v>124</v>
      </c>
    </row>
    <row r="7" spans="1:10" s="41" customFormat="1" ht="14.65" customHeight="1">
      <c r="A7" s="42" t="s">
        <v>58</v>
      </c>
      <c r="B7" s="40" t="s">
        <v>67</v>
      </c>
      <c r="C7" s="42" t="s">
        <v>79</v>
      </c>
      <c r="D7" s="42" t="s">
        <v>71</v>
      </c>
      <c r="E7" s="42" t="s">
        <v>72</v>
      </c>
      <c r="F7" s="42" t="s">
        <v>73</v>
      </c>
      <c r="G7" s="42"/>
      <c r="H7" s="42" t="s">
        <v>122</v>
      </c>
      <c r="I7" s="42"/>
    </row>
    <row r="8" spans="1:10" s="41" customFormat="1" ht="14.65" customHeight="1">
      <c r="A8" s="42" t="s">
        <v>80</v>
      </c>
      <c r="B8" s="40" t="s">
        <v>155</v>
      </c>
      <c r="C8" s="42" t="s">
        <v>81</v>
      </c>
      <c r="D8" s="42" t="s">
        <v>71</v>
      </c>
      <c r="E8" s="42" t="s">
        <v>72</v>
      </c>
      <c r="F8" s="42" t="s">
        <v>75</v>
      </c>
      <c r="G8" s="42" t="s">
        <v>76</v>
      </c>
      <c r="H8" s="42" t="s">
        <v>123</v>
      </c>
      <c r="I8" s="42" t="s">
        <v>124</v>
      </c>
    </row>
    <row r="9" spans="1:10" s="41" customFormat="1" ht="14.65" customHeight="1">
      <c r="A9" s="42" t="s">
        <v>82</v>
      </c>
      <c r="B9" s="40" t="s">
        <v>155</v>
      </c>
      <c r="C9" s="42" t="s">
        <v>83</v>
      </c>
      <c r="D9" s="42" t="s">
        <v>71</v>
      </c>
      <c r="E9" s="42" t="s">
        <v>72</v>
      </c>
      <c r="F9" s="42" t="s">
        <v>75</v>
      </c>
      <c r="G9" s="42" t="s">
        <v>76</v>
      </c>
      <c r="H9" s="42" t="s">
        <v>123</v>
      </c>
      <c r="I9" s="42" t="s">
        <v>124</v>
      </c>
    </row>
    <row r="10" spans="1:10" s="41" customFormat="1" ht="14.65" customHeight="1">
      <c r="A10" s="42" t="s">
        <v>84</v>
      </c>
      <c r="B10" s="40" t="s">
        <v>155</v>
      </c>
      <c r="C10" s="42" t="s">
        <v>85</v>
      </c>
      <c r="D10" s="42" t="s">
        <v>71</v>
      </c>
      <c r="E10" s="42" t="s">
        <v>72</v>
      </c>
      <c r="F10" s="42" t="s">
        <v>75</v>
      </c>
      <c r="G10" s="42" t="s">
        <v>76</v>
      </c>
      <c r="H10" s="42" t="s">
        <v>123</v>
      </c>
      <c r="I10" s="42" t="s">
        <v>124</v>
      </c>
    </row>
    <row r="11" spans="1:10" s="41" customFormat="1" ht="14.65" customHeight="1">
      <c r="A11" s="42" t="s">
        <v>86</v>
      </c>
      <c r="B11" s="40" t="s">
        <v>155</v>
      </c>
      <c r="C11" s="42" t="s">
        <v>87</v>
      </c>
      <c r="D11" s="42" t="s">
        <v>71</v>
      </c>
      <c r="E11" s="42" t="s">
        <v>72</v>
      </c>
      <c r="F11" s="42" t="s">
        <v>88</v>
      </c>
      <c r="G11" s="42"/>
      <c r="H11" s="42" t="s">
        <v>122</v>
      </c>
      <c r="I11" s="42"/>
    </row>
    <row r="12" spans="1:10" s="41" customFormat="1" ht="14.65" customHeight="1">
      <c r="A12" s="42" t="s">
        <v>89</v>
      </c>
      <c r="B12" s="40" t="s">
        <v>155</v>
      </c>
      <c r="C12" s="72" t="s">
        <v>90</v>
      </c>
      <c r="D12" s="42" t="s">
        <v>71</v>
      </c>
      <c r="E12" s="42" t="s">
        <v>72</v>
      </c>
      <c r="F12" s="42" t="s">
        <v>75</v>
      </c>
      <c r="G12" s="42" t="s">
        <v>76</v>
      </c>
      <c r="H12" s="42" t="s">
        <v>123</v>
      </c>
      <c r="I12" s="42" t="s">
        <v>124</v>
      </c>
    </row>
    <row r="13" spans="1:10" s="41" customFormat="1" ht="14.65" customHeight="1">
      <c r="A13" s="42" t="s">
        <v>91</v>
      </c>
      <c r="B13" s="40" t="s">
        <v>155</v>
      </c>
      <c r="C13" s="42" t="s">
        <v>92</v>
      </c>
      <c r="D13" s="42" t="s">
        <v>71</v>
      </c>
      <c r="E13" s="42" t="s">
        <v>72</v>
      </c>
      <c r="F13" s="42" t="s">
        <v>75</v>
      </c>
      <c r="G13" s="42" t="s">
        <v>76</v>
      </c>
      <c r="H13" s="42" t="s">
        <v>123</v>
      </c>
      <c r="I13" s="42" t="s">
        <v>124</v>
      </c>
    </row>
    <row r="14" spans="1:10" ht="14.65" customHeight="1">
      <c r="A14" s="44" t="s">
        <v>94</v>
      </c>
      <c r="B14" s="44"/>
      <c r="C14" s="44" t="s">
        <v>95</v>
      </c>
      <c r="D14" s="42" t="s">
        <v>71</v>
      </c>
      <c r="E14" s="45" t="s">
        <v>72</v>
      </c>
      <c r="F14" s="45"/>
      <c r="G14" s="46" t="s">
        <v>118</v>
      </c>
      <c r="H14" s="42"/>
      <c r="I14" s="42" t="s">
        <v>122</v>
      </c>
    </row>
    <row r="15" spans="1:10" s="76" customFormat="1" ht="14.65" customHeight="1">
      <c r="A15" s="74" t="s">
        <v>96</v>
      </c>
      <c r="B15" s="74"/>
      <c r="C15" s="74" t="s">
        <v>97</v>
      </c>
      <c r="D15" s="75" t="s">
        <v>98</v>
      </c>
      <c r="E15" s="74" t="s">
        <v>93</v>
      </c>
      <c r="F15" s="74" t="s">
        <v>117</v>
      </c>
      <c r="G15" s="74"/>
      <c r="H15" s="75" t="s">
        <v>122</v>
      </c>
      <c r="I15" s="74"/>
      <c r="J15" s="76" t="s">
        <v>99</v>
      </c>
    </row>
    <row r="16" spans="1:10" ht="14.65" customHeight="1">
      <c r="A16" s="46" t="s">
        <v>100</v>
      </c>
      <c r="B16" s="46"/>
      <c r="C16" s="46"/>
      <c r="D16" s="43" t="s">
        <v>98</v>
      </c>
      <c r="E16" s="46" t="s">
        <v>101</v>
      </c>
      <c r="F16" s="45" t="s">
        <v>115</v>
      </c>
      <c r="G16" s="45" t="s">
        <v>116</v>
      </c>
      <c r="H16" s="46" t="s">
        <v>159</v>
      </c>
      <c r="I16" s="46" t="s">
        <v>158</v>
      </c>
      <c r="J16" s="47" t="s">
        <v>102</v>
      </c>
    </row>
    <row r="17" spans="1:10" ht="14.65" customHeight="1">
      <c r="A17" s="42" t="s">
        <v>103</v>
      </c>
      <c r="B17" s="42"/>
      <c r="C17" s="42"/>
      <c r="D17" s="42" t="s">
        <v>71</v>
      </c>
      <c r="E17" s="42" t="s">
        <v>72</v>
      </c>
      <c r="F17" s="42" t="s">
        <v>156</v>
      </c>
      <c r="G17" s="42" t="s">
        <v>157</v>
      </c>
      <c r="H17" s="48" t="s">
        <v>104</v>
      </c>
      <c r="I17" s="48" t="s">
        <v>105</v>
      </c>
      <c r="J17" s="49" t="s">
        <v>106</v>
      </c>
    </row>
    <row r="18" spans="1:10" ht="14.65" customHeight="1">
      <c r="A18" s="42" t="s">
        <v>184</v>
      </c>
      <c r="B18" s="42" t="s">
        <v>155</v>
      </c>
      <c r="C18" s="44" t="s">
        <v>148</v>
      </c>
      <c r="D18" s="44" t="s">
        <v>71</v>
      </c>
      <c r="E18" s="44" t="s">
        <v>93</v>
      </c>
      <c r="F18" s="44" t="s">
        <v>117</v>
      </c>
      <c r="G18" s="44"/>
      <c r="H18" s="42" t="s">
        <v>122</v>
      </c>
      <c r="I18" s="44"/>
      <c r="J18" s="49"/>
    </row>
    <row r="19" spans="1:10" ht="14.65" customHeight="1">
      <c r="A19" s="42" t="s">
        <v>137</v>
      </c>
      <c r="B19" s="42" t="s">
        <v>150</v>
      </c>
      <c r="C19" s="44"/>
      <c r="D19" s="44" t="s">
        <v>71</v>
      </c>
      <c r="E19" s="44" t="s">
        <v>93</v>
      </c>
      <c r="F19" s="44" t="s">
        <v>171</v>
      </c>
      <c r="G19" s="44"/>
      <c r="H19" s="42" t="s">
        <v>122</v>
      </c>
      <c r="I19" s="44"/>
      <c r="J19" s="49"/>
    </row>
    <row r="20" spans="1:10" ht="14.65" customHeight="1">
      <c r="A20" s="42" t="s">
        <v>137</v>
      </c>
      <c r="B20" s="42" t="s">
        <v>155</v>
      </c>
      <c r="C20" s="44"/>
      <c r="D20" s="44" t="s">
        <v>71</v>
      </c>
      <c r="E20" s="44" t="s">
        <v>93</v>
      </c>
      <c r="F20" s="44" t="s">
        <v>172</v>
      </c>
      <c r="G20" s="44"/>
      <c r="H20" s="42" t="s">
        <v>122</v>
      </c>
      <c r="I20" s="44"/>
      <c r="J20" s="49"/>
    </row>
    <row r="21" spans="1:10" ht="14.65" customHeight="1">
      <c r="A21" s="42" t="s">
        <v>137</v>
      </c>
      <c r="B21" s="42" t="s">
        <v>163</v>
      </c>
      <c r="C21" s="44"/>
      <c r="D21" s="44" t="s">
        <v>71</v>
      </c>
      <c r="E21" s="44" t="s">
        <v>93</v>
      </c>
      <c r="F21" s="44" t="s">
        <v>173</v>
      </c>
      <c r="G21" s="44"/>
      <c r="H21" s="42" t="s">
        <v>122</v>
      </c>
      <c r="I21" s="71"/>
      <c r="J21" s="49"/>
    </row>
    <row r="22" spans="1:10" ht="14.65" customHeight="1">
      <c r="A22" s="44" t="s">
        <v>132</v>
      </c>
      <c r="B22" s="44" t="s">
        <v>150</v>
      </c>
      <c r="C22" s="44" t="s">
        <v>133</v>
      </c>
      <c r="D22" s="42" t="s">
        <v>71</v>
      </c>
      <c r="E22" s="45" t="s">
        <v>93</v>
      </c>
      <c r="F22" s="46" t="s">
        <v>174</v>
      </c>
      <c r="G22" s="44"/>
      <c r="H22" s="42" t="s">
        <v>122</v>
      </c>
    </row>
    <row r="23" spans="1:10" ht="14.65" customHeight="1">
      <c r="A23" s="42" t="s">
        <v>132</v>
      </c>
      <c r="B23" s="42" t="s">
        <v>155</v>
      </c>
      <c r="C23" s="44" t="s">
        <v>133</v>
      </c>
      <c r="D23" s="44" t="s">
        <v>71</v>
      </c>
      <c r="E23" s="44" t="s">
        <v>93</v>
      </c>
      <c r="F23" s="46" t="s">
        <v>175</v>
      </c>
      <c r="G23" s="46" t="s">
        <v>176</v>
      </c>
      <c r="H23" s="44" t="s">
        <v>123</v>
      </c>
      <c r="I23" s="44" t="s">
        <v>124</v>
      </c>
    </row>
    <row r="24" spans="1:10" ht="14.65" customHeight="1">
      <c r="A24" s="42" t="s">
        <v>134</v>
      </c>
      <c r="B24" s="42" t="s">
        <v>155</v>
      </c>
      <c r="C24" s="44"/>
      <c r="D24" s="44" t="s">
        <v>71</v>
      </c>
      <c r="E24" s="44" t="s">
        <v>93</v>
      </c>
      <c r="F24" s="46" t="s">
        <v>175</v>
      </c>
      <c r="G24" s="46" t="s">
        <v>176</v>
      </c>
      <c r="H24" s="44"/>
      <c r="I24" s="71"/>
    </row>
    <row r="25" spans="1:10" ht="14.65" customHeight="1">
      <c r="A25" s="42" t="s">
        <v>135</v>
      </c>
      <c r="B25" s="42" t="s">
        <v>150</v>
      </c>
      <c r="C25" s="44" t="s">
        <v>144</v>
      </c>
      <c r="D25" s="44" t="s">
        <v>71</v>
      </c>
      <c r="E25" s="44" t="s">
        <v>93</v>
      </c>
      <c r="F25" s="46" t="s">
        <v>174</v>
      </c>
      <c r="G25" s="46"/>
      <c r="H25" s="42" t="s">
        <v>122</v>
      </c>
    </row>
    <row r="26" spans="1:10" ht="14.65" customHeight="1">
      <c r="A26" s="42" t="s">
        <v>135</v>
      </c>
      <c r="B26" s="42" t="s">
        <v>155</v>
      </c>
      <c r="C26" s="44" t="s">
        <v>144</v>
      </c>
      <c r="D26" s="44" t="s">
        <v>71</v>
      </c>
      <c r="E26" s="44" t="s">
        <v>93</v>
      </c>
      <c r="F26" s="46" t="s">
        <v>175</v>
      </c>
      <c r="G26" s="46" t="s">
        <v>176</v>
      </c>
      <c r="H26" s="44" t="s">
        <v>123</v>
      </c>
      <c r="I26" s="44" t="s">
        <v>124</v>
      </c>
    </row>
    <row r="27" spans="1:10" ht="14.65" customHeight="1">
      <c r="A27" s="42" t="s">
        <v>138</v>
      </c>
      <c r="B27" s="42" t="s">
        <v>165</v>
      </c>
      <c r="C27" s="44" t="s">
        <v>133</v>
      </c>
      <c r="D27" s="44" t="s">
        <v>71</v>
      </c>
      <c r="E27" s="44" t="s">
        <v>93</v>
      </c>
      <c r="F27" s="46" t="s">
        <v>174</v>
      </c>
      <c r="G27" s="46"/>
      <c r="H27" s="42" t="s">
        <v>122</v>
      </c>
    </row>
    <row r="28" spans="1:10" ht="14.65" customHeight="1">
      <c r="A28" s="42" t="s">
        <v>138</v>
      </c>
      <c r="B28" s="42" t="s">
        <v>166</v>
      </c>
      <c r="C28" s="44" t="s">
        <v>133</v>
      </c>
      <c r="D28" s="44" t="s">
        <v>71</v>
      </c>
      <c r="E28" s="44" t="s">
        <v>93</v>
      </c>
      <c r="F28" s="46" t="s">
        <v>177</v>
      </c>
      <c r="G28" s="46"/>
      <c r="H28" s="42" t="s">
        <v>164</v>
      </c>
    </row>
    <row r="29" spans="1:10" ht="14.65" customHeight="1">
      <c r="A29" s="42" t="s">
        <v>138</v>
      </c>
      <c r="B29" s="42" t="s">
        <v>155</v>
      </c>
      <c r="C29" s="44" t="s">
        <v>133</v>
      </c>
      <c r="D29" s="44" t="s">
        <v>71</v>
      </c>
      <c r="E29" s="44" t="s">
        <v>93</v>
      </c>
      <c r="F29" s="46" t="s">
        <v>175</v>
      </c>
      <c r="G29" s="46" t="s">
        <v>176</v>
      </c>
      <c r="H29" s="44" t="s">
        <v>123</v>
      </c>
      <c r="I29" s="44" t="s">
        <v>124</v>
      </c>
    </row>
    <row r="30" spans="1:10" ht="14.65" customHeight="1">
      <c r="A30" s="42" t="s">
        <v>139</v>
      </c>
      <c r="B30" s="42" t="s">
        <v>155</v>
      </c>
      <c r="C30" s="44" t="s">
        <v>167</v>
      </c>
      <c r="D30" s="44" t="s">
        <v>71</v>
      </c>
      <c r="E30" s="44" t="s">
        <v>93</v>
      </c>
      <c r="F30" s="44" t="s">
        <v>178</v>
      </c>
      <c r="G30" s="44"/>
      <c r="H30" s="44"/>
      <c r="I30" s="44"/>
    </row>
    <row r="31" spans="1:10" ht="14.65" customHeight="1">
      <c r="A31" s="42" t="s">
        <v>140</v>
      </c>
      <c r="B31" s="42" t="s">
        <v>155</v>
      </c>
      <c r="C31" s="44" t="s">
        <v>145</v>
      </c>
      <c r="D31" s="44"/>
      <c r="E31" s="44"/>
      <c r="F31" s="44"/>
      <c r="G31" s="44"/>
      <c r="H31" s="44"/>
      <c r="I31" s="44"/>
    </row>
    <row r="32" spans="1:10" ht="14.65" customHeight="1">
      <c r="A32" s="42" t="s">
        <v>141</v>
      </c>
      <c r="B32" s="42" t="s">
        <v>155</v>
      </c>
      <c r="C32" s="44"/>
      <c r="D32" s="44"/>
      <c r="E32" s="44"/>
      <c r="F32" s="44"/>
      <c r="G32" s="44"/>
      <c r="H32" s="44"/>
      <c r="I32" s="44"/>
    </row>
    <row r="33" spans="1:9" ht="14.65" customHeight="1">
      <c r="A33" s="42" t="s">
        <v>136</v>
      </c>
      <c r="B33" s="42" t="s">
        <v>155</v>
      </c>
      <c r="C33" s="44"/>
      <c r="D33" s="44" t="s">
        <v>71</v>
      </c>
      <c r="E33" s="44" t="s">
        <v>93</v>
      </c>
      <c r="F33" s="44" t="s">
        <v>185</v>
      </c>
      <c r="G33" s="44"/>
      <c r="H33" s="44"/>
      <c r="I33" s="44"/>
    </row>
    <row r="34" spans="1:9" ht="14.65" customHeight="1">
      <c r="A34" s="42" t="s">
        <v>142</v>
      </c>
      <c r="B34" s="42" t="s">
        <v>155</v>
      </c>
      <c r="C34" s="44" t="s">
        <v>186</v>
      </c>
      <c r="D34" s="44"/>
      <c r="E34" s="44"/>
      <c r="F34" s="44"/>
      <c r="G34" s="44"/>
      <c r="H34" s="44"/>
      <c r="I34" s="44"/>
    </row>
    <row r="35" spans="1:9" ht="14.65" customHeight="1">
      <c r="A35" s="42" t="s">
        <v>95</v>
      </c>
      <c r="B35" s="42" t="s">
        <v>151</v>
      </c>
      <c r="C35" s="44" t="s">
        <v>147</v>
      </c>
      <c r="D35" s="44" t="s">
        <v>71</v>
      </c>
      <c r="E35" s="44" t="s">
        <v>93</v>
      </c>
      <c r="F35" s="44" t="s">
        <v>179</v>
      </c>
      <c r="G35" s="44" t="s">
        <v>181</v>
      </c>
      <c r="H35" s="44" t="s">
        <v>123</v>
      </c>
      <c r="I35" s="44" t="s">
        <v>124</v>
      </c>
    </row>
    <row r="36" spans="1:9" ht="14.65" customHeight="1">
      <c r="A36" s="42" t="s">
        <v>95</v>
      </c>
      <c r="B36" s="42" t="s">
        <v>152</v>
      </c>
      <c r="C36" s="44" t="s">
        <v>147</v>
      </c>
      <c r="D36" s="44" t="s">
        <v>71</v>
      </c>
      <c r="E36" s="44" t="s">
        <v>93</v>
      </c>
      <c r="F36" s="44" t="s">
        <v>180</v>
      </c>
      <c r="G36" s="44" t="s">
        <v>181</v>
      </c>
      <c r="H36" s="44" t="s">
        <v>123</v>
      </c>
      <c r="I36" s="44" t="s">
        <v>124</v>
      </c>
    </row>
    <row r="37" spans="1:9" ht="14.65" customHeight="1">
      <c r="A37" s="42" t="s">
        <v>143</v>
      </c>
      <c r="B37" s="42" t="s">
        <v>168</v>
      </c>
      <c r="C37" s="44" t="s">
        <v>170</v>
      </c>
      <c r="D37" s="44" t="s">
        <v>71</v>
      </c>
      <c r="E37" s="44" t="s">
        <v>93</v>
      </c>
      <c r="F37" s="44" t="s">
        <v>182</v>
      </c>
      <c r="G37" s="44"/>
      <c r="H37" s="44"/>
      <c r="I37" s="44"/>
    </row>
    <row r="38" spans="1:9" ht="14.65" customHeight="1">
      <c r="A38" s="42" t="s">
        <v>143</v>
      </c>
      <c r="B38" s="42" t="s">
        <v>169</v>
      </c>
      <c r="C38" s="44" t="s">
        <v>170</v>
      </c>
      <c r="D38" s="44" t="s">
        <v>71</v>
      </c>
      <c r="E38" s="44" t="s">
        <v>93</v>
      </c>
      <c r="F38" s="44" t="s">
        <v>183</v>
      </c>
      <c r="G38" s="44"/>
      <c r="H38" s="44"/>
      <c r="I38" s="44"/>
    </row>
    <row r="40" spans="1:9" ht="15.75">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0">
      <c r="A44" s="54" t="s">
        <v>111</v>
      </c>
      <c r="B44" s="54"/>
      <c r="C44" s="55" t="s">
        <v>129</v>
      </c>
      <c r="D44" s="56" t="s">
        <v>161</v>
      </c>
      <c r="E44" s="55"/>
      <c r="F44" s="55"/>
    </row>
    <row r="45" spans="1:9">
      <c r="A45" s="54" t="s">
        <v>112</v>
      </c>
      <c r="B45" s="54"/>
      <c r="C45" s="55" t="s">
        <v>130</v>
      </c>
      <c r="D45" s="56" t="s">
        <v>131</v>
      </c>
      <c r="E45" s="55"/>
      <c r="F45" s="55"/>
    </row>
    <row r="46" spans="1:9" ht="4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zambanitos</cp:lastModifiedBy>
  <dcterms:created xsi:type="dcterms:W3CDTF">2014-07-01T23:43:25Z</dcterms:created>
  <dcterms:modified xsi:type="dcterms:W3CDTF">2015-08-30T16:14:38Z</dcterms:modified>
</cp:coreProperties>
</file>