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D18" i="2"/>
  <c r="D7" i="2"/>
  <c r="A11" i="1"/>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<sst xmlns="http://schemas.openxmlformats.org/spreadsheetml/2006/main" count="330" uniqueCount="208">
  <si>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</si>
  <si>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</si>
  <si>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</si>
  <si>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</si>
  <si>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</si>
  <si>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</si>
  <si>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</si>
  <si>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</si>
  <si>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</si>
  <si>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</si>
  <si>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</si>
  <si>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</si>
  <si>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</si>
  <si>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</si>
  <si>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</si>
  <si>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</si>
  <si>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</si>
  <si>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</si>
  <si>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</si>
  <si>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</si>
  <si>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</si>
  <si>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</si>
  <si>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</si>
  <si>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</si>
  <si>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</si>
  <si>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</si>
  <si>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</si>
  <si>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</si>
  <si>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</si>
  <si>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</si>
  <si>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</si>
  <si>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</si>
  <si>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</si>
  <si>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</si>
  <si>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</si>
  <si>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</si>
  <si>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</si>
  <si>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</si>
  <si>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</si>
  <si>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</si>
  <si>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</si>
  <si>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</si>
  <si>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</si>
  <si>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</si>
  <si>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</si>
  <si>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</si>
  <si>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</si>
  <si>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</si>
  <si>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</si>
  <si>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</si>
  <si>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</si>
  <si>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</si>
  <si>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</si>
  <si>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</si>
  <si>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</si>
  <si>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</si>
  <si>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</si>
  <si>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</si>
  <si>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</si>
  <si>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</si>
  <si>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</si>
  <si>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</si>
  <si>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</si>
  <si>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</si>
  <si>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</si>
  <si>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</si>
  <si>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</si>
  <si>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</si>
  <si>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</si>
  <si>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</si>
  <si>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</si>
  <si>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</si>
  <si>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</si>
  <si>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</si>
  <si>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</si>
  <si>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</si>
  <si>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</si>
  <si>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</si>
  <si>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</si>
  <si>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</si>
  <si>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</si>
  <si>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</si>
  <si>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</si>
  <si>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</si>
  <si>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</si>
  <si>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</si>
  <si>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</si>
  <si>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</si>
  <si>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</si>
  <si>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</si>
  <si>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</si>
  <si>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</si>
  <si>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</si>
  <si>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</si>
  <si>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</si>
  <si>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</si>
  <si>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</si>
  <si>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</si>
  <si>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</si>
  <si>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</si>
  <si>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</si>
  <si>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</si>
  <si>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</si>
  <si>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</si>
  <si>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</si>
  <si>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</si>
  <si>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</si>
  <si>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</si>
  <si>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</si>
  <si>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</si>
  <si>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</si>
  <si>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</si>
  <si>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</si>
  <si>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</si>
  <si>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</si>
  <si>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</si>
  <si>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</si>
  <si>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</si>
  <si>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</si>
  <si>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</si>
  <si>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</si>
  <si>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</si>
  <si>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</si>
  <si>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</si>
  <si>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</si>
  <si>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</si>
  <si>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</si>
  <si>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</si>
  <si>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</si>
  <si>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</si>
  <si>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</si>
  <si>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</si>
  <si>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</si>
  <si>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</si>
  <si>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</si>
  <si>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</si>
  <si>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</si>
  <si>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</si>
  <si>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</si>
  <si>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</si>
  <si>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</si>
  <si>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</si>
  <si>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</si>
  <si>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</si>
  <si>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</si>
  <si>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</si>
  <si>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</si>
  <si>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</si>
  <si>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Marcela Guevara B.</t>
  </si>
  <si>
    <t>Colombia precolombina</t>
  </si>
  <si>
    <t>CS_06_06_CO</t>
  </si>
  <si>
    <t>http://www.todacolombia.com/imagenes/esqueleto.jpg</t>
  </si>
  <si>
    <t>Fotografía</t>
  </si>
  <si>
    <t>IMG01</t>
  </si>
  <si>
    <t>Esqueleto arqueologico</t>
  </si>
  <si>
    <t>http://upload.wikimedia.org/wikipedia/commons/thumb/7/7a/San_Agustin_parque_arqueologic.jpg/220px-San_Agustin_parque_arqueologic.jpg</t>
  </si>
  <si>
    <t>San Agustín es una población y municipio de Colombia ubicado en el sur del Departamento de Huila</t>
  </si>
  <si>
    <t>http://expertconsulting.com.co/Colombia/Tierradentro/Estatua%20Tierradentro.jpg</t>
  </si>
  <si>
    <t xml:space="preserve">Estatua de tierradentro </t>
  </si>
  <si>
    <t>http://upload.wikimedia.org/wikipedia/commons/thumb/8/8d/Vorkolumbische_Kulturen.png/300px-Vorkolumbische_Kulturen.png</t>
  </si>
  <si>
    <t>Culturas precolombinas de colombia</t>
  </si>
  <si>
    <t>http://upload.wikimedia.org/wikipedia/commons/thumb/4/47/Poporo_by_Turista_Perene.jpg/200px-Poporo_by_Turista_Perene.jpg</t>
  </si>
  <si>
    <t xml:space="preserve">El poporo quimbaya </t>
  </si>
  <si>
    <t>http://www.aula365.com/useruploadedfiles/Posts/blogs_sociales/img/83-COL_img1.jpg</t>
  </si>
  <si>
    <t>Intercambio comercial entre pueblos indígenas de América.</t>
  </si>
  <si>
    <t>http://images.slideplayer.es/3/1056786/slides/slide_17.jpg</t>
  </si>
  <si>
    <t>Mapa de Colombia</t>
  </si>
  <si>
    <t>http://pueblosoriginarios.com/sur/caribe/tairona/imagenes/mapa.jpg</t>
  </si>
  <si>
    <t>Mapa cultura tairona siglo XVI Colombia</t>
  </si>
  <si>
    <t>http://pueblosoriginarios.com/sur/caribe/tairona/imagenes/murcielago.jpg</t>
  </si>
  <si>
    <t>Creencias Tairona</t>
  </si>
  <si>
    <t>http://www.banrepcultural.org/sites/default/files/lablaa/ninos/taironas/nueva-images/tai25.jpg</t>
  </si>
  <si>
    <t>IMG10</t>
  </si>
  <si>
    <t>Manicatos era el nombre de los guerreros más famosos</t>
  </si>
  <si>
    <t>http://upload.wikimedia.org/wikipedia/commons/thumb/c/c1/Mapa_Imperio_Muisca.PNG/208px-Mapa_Imperio_Muisca.PNG</t>
  </si>
  <si>
    <t>IMG11</t>
  </si>
  <si>
    <t>Mapa mudo de Colombia</t>
  </si>
  <si>
    <t>http://www.banrepcultural.org/sites/default/files/lablaa/revistas/credencial/marzo1992/images/imagen3.jpg</t>
  </si>
  <si>
    <t>IMG12</t>
  </si>
  <si>
    <t> Viviendas de los zenues</t>
  </si>
  <si>
    <t>http://2.bp.blogspot.com/-NbjgWdYfsZ4/T7BKynrr0lI/AAAAAAAADsU/YfYTHkb-hgM/s1600/indiostainos.jpg</t>
  </si>
  <si>
    <t>IMG13</t>
  </si>
  <si>
    <t>DÍa de la resistencia indigena</t>
  </si>
  <si>
    <t>http://www.museonacional.gov.co/colecciones/piezas-notables/Galera%20Arqueologa/08.F-humana%20cabeza%20en%20el%20vientre.jpg</t>
  </si>
  <si>
    <t>IMG14</t>
  </si>
  <si>
    <t>Ceramica en figura humana con cabeza en el vientre</t>
  </si>
  <si>
    <t xml:space="preserve">http://es.wikipedia.org/wiki/Cultura_San_Agust%C3%ADn#/media/File:Carchi-Narino_culture_map.jpg </t>
  </si>
  <si>
    <t>IMG15</t>
  </si>
  <si>
    <t>Culturas precolombinas del suroccidente colombiano</t>
  </si>
  <si>
    <t>https://linaluna25.files.wordpress.com/2013/02/axd.jpg?w=812</t>
  </si>
  <si>
    <t>IMG16</t>
  </si>
  <si>
    <t>Mapa indigena de Colombia</t>
  </si>
  <si>
    <t>http://www.lenguasdecolombia.gov.co/sites/lenguasdecolombia.gov.co/files/imagenes/mapa_achagua.jpg</t>
  </si>
  <si>
    <t>IMG17A</t>
  </si>
  <si>
    <t xml:space="preserve">Mapa de los pueblos de la familia lingüística Arawak </t>
  </si>
  <si>
    <t>IMG17B</t>
  </si>
  <si>
    <t>http://www.colombiaaprende.edu.co/html/estudiantes/1599/articles-117743_imagen01.gif</t>
  </si>
  <si>
    <t>http://es.wikipedia.org/wiki/Pueblo_way%C3%BA#/media/File:Wayúuuuumap.png</t>
  </si>
  <si>
    <t>IMG18</t>
  </si>
  <si>
    <t>Pueblo wayú</t>
  </si>
  <si>
    <t>hhttp://www.verbienmagazin.com/imagepost/Cine/Cine_Filia-Rosa.jpg</t>
  </si>
  <si>
    <t>IMG19</t>
  </si>
  <si>
    <t>http://files.etniascolombianas.webnode.es/200000012-76fd577f71/ACHAGUA.jpg</t>
  </si>
  <si>
    <t>IMG20</t>
  </si>
  <si>
    <t>Mapa  cultura inga</t>
  </si>
  <si>
    <t>https://encrypted-tbn1.gstatic.com/images?q=tbn:ANd9GcSSVGHApDZkADScaGNNHEZjmYwQ-YCQ78j1oM_COgWpHyLv2WWw</t>
  </si>
  <si>
    <t>IMG21</t>
  </si>
  <si>
    <t>Cultivo de yuca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</si>
</sst>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horizontal="center"/>
    </xf>
    <xf numFmtId="0" fontId="10" fillId="0" borderId="3" xfId="0" applyFont="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1" fontId="9" fillId="9" borderId="5" xfId="0" applyNumberFormat="1" applyFont="1" applyFill="1" applyBorder="1" applyAlignment="1">
      <alignment vertical="center" wrapText="1"/>
    </xf>
    <xf numFmtId="0" fontId="6" fillId="9" borderId="5" xfId="0" applyFont="1" applyFill="1" applyBorder="1" applyAlignment="1">
      <alignment horizontal="left" wrapText="1"/>
    </xf>
    <xf numFmtId="0" fontId="14" fillId="9" borderId="5" xfId="0" applyFont="1" applyFill="1" applyBorder="1" applyAlignment="1">
      <alignment horizontal="left" wrapText="1"/>
    </xf>
    <xf numFmtId="0" fontId="9" fillId="9" borderId="5" xfId="0" applyFont="1" applyFill="1" applyBorder="1" applyAlignment="1">
      <alignment vertical="center" wrapText="1"/>
    </xf>
    <xf numFmtId="0" fontId="2" fillId="9" borderId="5" xfId="0" applyFont="1" applyFill="1" applyBorder="1" applyAlignment="1">
      <alignment vertical="center" wrapText="1"/>
    </xf>
    <xf numFmtId="0" fontId="6" fillId="9" borderId="5" xfId="0" applyFont="1" applyFill="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5" activePane="bottomLeft" state="frozen"/>
      <selection pane="bottomLeft" activeCell="A20" sqref="A20"/>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5"/>
      <c r="K1" s="15"/>
    </row>
    <row r="2" spans="1:16" ht="15.75" x14ac:dyDescent="0.25">
      <c r="A2" s="1"/>
      <c r="B2" s="3" t="s">
        <v>0</v>
      </c>
      <c r="C2" s="86" t="s">
        <v>24</v>
      </c>
      <c r="D2" s="87"/>
      <c r="F2" s="79" t="s">
        <v>1</v>
      </c>
      <c r="G2" s="80"/>
      <c r="H2" s="55"/>
      <c r="I2" s="55"/>
      <c r="J2" s="15"/>
    </row>
    <row r="3" spans="1:16" ht="15.75" x14ac:dyDescent="0.25">
      <c r="A3" s="1"/>
      <c r="B3" s="4" t="s">
        <v>9</v>
      </c>
      <c r="C3" s="88">
        <v>6</v>
      </c>
      <c r="D3" s="89"/>
      <c r="F3" s="81">
        <v>42122</v>
      </c>
      <c r="G3" s="82"/>
      <c r="H3" s="55"/>
      <c r="I3" s="55"/>
      <c r="J3" s="15"/>
    </row>
    <row r="4" spans="1:16" ht="16.5" x14ac:dyDescent="0.3">
      <c r="A4" s="1"/>
      <c r="B4" s="4" t="s">
        <v>55</v>
      </c>
      <c r="C4" s="110" t="s">
        <v>149</v>
      </c>
      <c r="D4" s="89"/>
      <c r="E4" s="5"/>
      <c r="F4" s="54" t="s">
        <v>56</v>
      </c>
      <c r="G4" s="53" t="s">
        <v>147</v>
      </c>
      <c r="H4" s="55"/>
      <c r="I4" s="55"/>
      <c r="J4" s="15"/>
      <c r="K4" s="15"/>
    </row>
    <row r="5" spans="1:16" ht="16.5" thickBot="1" x14ac:dyDescent="0.3">
      <c r="A5" s="1"/>
      <c r="B5" s="6" t="s">
        <v>2</v>
      </c>
      <c r="C5" s="90" t="s">
        <v>148</v>
      </c>
      <c r="D5" s="91"/>
      <c r="E5" s="5"/>
      <c r="F5" s="52" t="str">
        <f>IF(G4="Recurso","Motor del recurso","")</f>
        <v/>
      </c>
      <c r="G5" s="52" t="s">
        <v>58</v>
      </c>
      <c r="H5" s="55"/>
      <c r="I5" s="76"/>
      <c r="J5" s="15"/>
      <c r="K5" s="15"/>
    </row>
    <row r="6" spans="1:16" ht="16.5" thickBot="1" x14ac:dyDescent="0.3">
      <c r="A6" s="1"/>
      <c r="B6" s="1"/>
      <c r="C6" s="1"/>
      <c r="D6" s="1"/>
      <c r="E6" s="7"/>
      <c r="F6" s="1"/>
      <c r="G6" s="1"/>
      <c r="H6" s="55"/>
      <c r="I6" s="55"/>
      <c r="J6" s="15"/>
      <c r="K6" s="15"/>
    </row>
    <row r="7" spans="1:16" ht="15" customHeight="1" x14ac:dyDescent="0.25">
      <c r="A7" s="1"/>
      <c r="B7" s="39" t="s">
        <v>41</v>
      </c>
      <c r="C7" s="111" t="s">
        <v>150</v>
      </c>
      <c r="D7" s="38" t="s">
        <v>40</v>
      </c>
      <c r="F7" s="1"/>
      <c r="G7" s="1"/>
      <c r="H7" s="1"/>
      <c r="I7" s="1"/>
      <c r="J7" s="15"/>
      <c r="K7" s="15"/>
    </row>
    <row r="8" spans="1:16" s="8" customFormat="1" ht="16.5" thickBot="1" x14ac:dyDescent="0.3">
      <c r="A8" s="9"/>
      <c r="B8" s="9"/>
      <c r="C8" s="9"/>
      <c r="D8" s="10"/>
      <c r="E8" s="10"/>
      <c r="F8" s="83" t="s">
        <v>63</v>
      </c>
      <c r="G8" s="84"/>
      <c r="H8" s="84"/>
      <c r="I8" s="85"/>
      <c r="J8" s="17"/>
      <c r="K8" s="11"/>
      <c r="L8" s="2"/>
      <c r="M8" s="2"/>
      <c r="N8" s="2"/>
      <c r="O8" s="2"/>
      <c r="P8" s="2"/>
    </row>
    <row r="9" spans="1:16" ht="26.25" thickBot="1" x14ac:dyDescent="0.3">
      <c r="A9" s="35" t="s">
        <v>3</v>
      </c>
      <c r="B9" s="24" t="s">
        <v>10</v>
      </c>
      <c r="C9" s="23" t="s">
        <v>4</v>
      </c>
      <c r="D9" s="23" t="s">
        <v>5</v>
      </c>
      <c r="E9" s="23" t="s">
        <v>6</v>
      </c>
      <c r="F9" s="75" t="s">
        <v>62</v>
      </c>
      <c r="G9" s="75" t="s">
        <v>60</v>
      </c>
      <c r="H9" s="75" t="s">
        <v>61</v>
      </c>
      <c r="I9" s="75" t="s">
        <v>138</v>
      </c>
      <c r="J9" s="24" t="s">
        <v>7</v>
      </c>
      <c r="K9" s="25" t="s">
        <v>8</v>
      </c>
    </row>
    <row r="10" spans="1:16" s="11" customFormat="1" ht="47.25" x14ac:dyDescent="0.25">
      <c r="A10" s="113" t="s">
        <v>153</v>
      </c>
      <c r="B10" s="78" t="s">
        <v>151</v>
      </c>
      <c r="C10" s="26" t="str">
        <f>IF(OR(B10&lt;&gt;Ayuda!A5,J10&lt;&gt;""),IF($G$4="Recurso",CONCATENATE($G$4," ",$G$5),$G$4),"")</f>
        <v>Cuaderno de Estudio</v>
      </c>
      <c r="D10" s="13" t="s">
        <v>152</v>
      </c>
      <c r="E10" s="13" t="s">
        <v>146</v>
      </c>
      <c r="F10" s="13"/>
      <c r="G10" s="13" t="str">
        <f>IF(F10&lt;&gt;"",IF($G$4="Recurso",IF(LEFT($G$5,1)="M",VLOOKUP($G$5,'Definición técnica de imagenes'!$A$3:$G$17,5,FALSE),IF($G$5="F1",'Definición técnica de imagenes'!$E$15,'Definición técnica de imagenes'!$F$13)),'Definición técnica de imagenes'!$E$16),"")</f>
        <v/>
      </c>
      <c r="H10" s="13" t="str">
        <f>IF(I10&lt;&gt;"",IF(OR(B10&lt;&gt;"",J10&lt;&gt;""),CONCATENATE($C$7,"_",$A10,IF($G$4="Cuaderno de Estudio","_zoom",CONCATENATE("a",IF(LEFT($G$5,1)="F",".jpg",".png")))),""),"")</f>
        <v>CS_06_06_CO_IMG01_zoom</v>
      </c>
      <c r="I10" s="13" t="str">
        <f>IF(OR(B10&lt;&gt;"",J10&lt;&gt;""),IF($G$4="Recurso",IF(LEFT($G$5,1)="M",VLOOKUP($G$5,'Definición técnica de imagenes'!$A$3:$G$17,6,FALSE),IF($G$5="F1","","")),'Definición técnica de imagenes'!$F$16),"")</f>
        <v>800 x 600 px</v>
      </c>
      <c r="J10" s="112" t="s">
        <v>154</v>
      </c>
      <c r="K10" s="18"/>
    </row>
    <row r="11" spans="1:16" s="11" customFormat="1" ht="13.9" customHeight="1" x14ac:dyDescent="0.25">
      <c r="A11" s="12" t="str">
        <f>IF(OR(B11&lt;&gt;"",J11&lt;&gt;""),CONCATENATE(LEFT(A10,3),IF(MID(A10,4,2)+1&lt;10,CONCATENATE("0",MID(A10,4,2)+1))),"")</f>
        <v>IMG02</v>
      </c>
      <c r="B11" s="27" t="s">
        <v>155</v>
      </c>
      <c r="C11" s="26" t="str">
        <f t="shared" ref="C11:C22" si="0">IF(OR(B11&lt;&gt;"",J11&lt;&gt;""),IF($G$4="Recurso",CONCATENATE($G$4," ",$G$5),$G$4),"")</f>
        <v>Cuaderno de Estudio</v>
      </c>
      <c r="D11" s="13" t="s">
        <v>152</v>
      </c>
      <c r="E11" s="112" t="s">
        <v>146</v>
      </c>
      <c r="F11" s="13" t="str">
        <f t="shared" ref="F11:F74" si="1">IF(OR(B11&lt;&gt;"",J11&lt;&gt;""),CONCATENATE($C$7,"_",$A11,IF($G$4="Cuaderno de Estudio","_small",CONCATENATE(IF(I11="","","n"),IF(LEFT($G$5,1)="F",".jpg",".png")))),"")</f>
        <v>CS_06_06_CO_IMG02_small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IF(I11&lt;&gt;"",IF(OR(B11&lt;&gt;"",J11&lt;&gt;""),CONCATENATE($C$7,"_",$A11,IF($G$4="Cuaderno de Estudio","_zoom",CONCATENATE("a",IF(LEFT($G$5,1)="F",".jpg",".png")))),""),"")</f>
        <v>CS_06_06_CO_IMG02_zoom</v>
      </c>
      <c r="I11" s="13" t="str">
        <f>IF(OR(B11&lt;&gt;"",J11&lt;&gt;""),IF($G$4="Recurso",IF(LEFT($G$5,1)="M",VLOOKUP($G$5,'Definición técnica de imagenes'!$A$3:$G$17,6,FALSE),IF($G$5="F1","","")),'Definición técnica de imagenes'!$F$16),"")</f>
        <v>800 x 600 px</v>
      </c>
      <c r="J11" s="18" t="s">
        <v>156</v>
      </c>
      <c r="K11" s="14"/>
    </row>
    <row r="12" spans="1:16" s="11" customFormat="1" ht="54" x14ac:dyDescent="0.25">
      <c r="A12" s="12" t="str">
        <f t="shared" ref="A12:A30" si="3">IF(OR(B12&lt;&gt;"",J12&lt;&gt;""),CONCATENATE(LEFT(A11,3),IF(MID(A11,4,2)+1&lt;10,CONCATENATE("0",MID(A11,4,2)+1))),"")</f>
        <v>IMG03</v>
      </c>
      <c r="B12" s="28" t="s">
        <v>157</v>
      </c>
      <c r="C12" s="26" t="str">
        <f t="shared" si="0"/>
        <v>Cuaderno de Estudio</v>
      </c>
      <c r="D12" s="112" t="s">
        <v>152</v>
      </c>
      <c r="E12" s="112" t="s">
        <v>146</v>
      </c>
      <c r="F12" s="13" t="str">
        <f t="shared" si="1"/>
        <v>CS_06_06_CO_IMG03_small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CS_06_06_CO_IMG03_zoom</v>
      </c>
      <c r="I12" s="13" t="str">
        <f>IF(OR(B12&lt;&gt;"",J12&lt;&gt;""),IF($G$4="Recurso",IF(LEFT($G$5,1)="M",VLOOKUP($G$5,'Definición técnica de imagenes'!$A$3:$G$17,6,FALSE),IF($G$5="F1","","")),'Definición técnica de imagenes'!$F$16),"")</f>
        <v>800 x 600 px</v>
      </c>
      <c r="J12" s="114" t="s">
        <v>158</v>
      </c>
      <c r="K12" s="18"/>
    </row>
    <row r="13" spans="1:16" s="11" customFormat="1" ht="94.5" x14ac:dyDescent="0.25">
      <c r="A13" s="12" t="str">
        <f t="shared" si="3"/>
        <v>IMG04</v>
      </c>
      <c r="B13" s="27" t="s">
        <v>159</v>
      </c>
      <c r="C13" s="26" t="str">
        <f t="shared" si="0"/>
        <v>Cuaderno de Estudio</v>
      </c>
      <c r="D13" s="112" t="s">
        <v>152</v>
      </c>
      <c r="E13" s="112" t="s">
        <v>146</v>
      </c>
      <c r="F13" s="13" t="str">
        <f t="shared" si="1"/>
        <v>CS_06_06_CO_IMG04_small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CS_06_06_CO_IMG04_zoom</v>
      </c>
      <c r="I13" s="13" t="str">
        <f>IF(OR(B13&lt;&gt;"",J13&lt;&gt;""),IF($G$4="Recurso",IF(LEFT($G$5,1)="M",VLOOKUP($G$5,'Definición técnica de imagenes'!$A$3:$G$17,6,FALSE),IF($G$5="F1","","")),'Definición técnica de imagenes'!$F$16),"")</f>
        <v>800 x 600 px</v>
      </c>
      <c r="J13" s="114" t="s">
        <v>160</v>
      </c>
      <c r="K13" s="18"/>
    </row>
    <row r="14" spans="1:16" s="11" customFormat="1" ht="94.5" x14ac:dyDescent="0.25">
      <c r="A14" s="12" t="str">
        <f t="shared" si="3"/>
        <v>IMG05</v>
      </c>
      <c r="B14" s="27" t="s">
        <v>161</v>
      </c>
      <c r="C14" s="26" t="str">
        <f t="shared" si="0"/>
        <v>Cuaderno de Estudio</v>
      </c>
      <c r="D14" s="112" t="s">
        <v>152</v>
      </c>
      <c r="E14" s="112" t="s">
        <v>146</v>
      </c>
      <c r="F14" s="13" t="str">
        <f t="shared" si="1"/>
        <v>CS_06_06_CO_IMG05_small</v>
      </c>
      <c r="G14" s="13" t="str">
        <f>IF(F14&lt;&gt;"",IF($G$4="Recurso",IF(LEFT($G$5,1)="M",VLOOKUP($G$5,'Definición técnica de imagenes'!$A$3:$G$17,5,FALSE),IF($G$5="F1",'Definición técnica de imagenes'!$E$15,'Definición técnica de imagenes'!$F$13)),'Definición técnica de imagenes'!$E$16),"")</f>
        <v>526 x 370 px</v>
      </c>
      <c r="H14" s="13" t="str">
        <f t="shared" si="2"/>
        <v>CS_06_06_CO_IMG05_zoom</v>
      </c>
      <c r="I14" s="13" t="str">
        <f>IF(OR(B14&lt;&gt;"",J14&lt;&gt;""),IF($G$4="Recurso",IF(LEFT($G$5,1)="M",VLOOKUP($G$5,'Definición técnica de imagenes'!$A$3:$G$17,6,FALSE),IF($G$5="F1","","")),'Definición técnica de imagenes'!$F$16),"")</f>
        <v>800 x 600 px</v>
      </c>
      <c r="J14" s="18" t="s">
        <v>162</v>
      </c>
      <c r="K14" s="18"/>
    </row>
    <row r="15" spans="1:16" s="11" customFormat="1" ht="54" x14ac:dyDescent="0.25">
      <c r="A15" s="12" t="str">
        <f t="shared" si="3"/>
        <v>IMG06</v>
      </c>
      <c r="B15" s="27" t="s">
        <v>163</v>
      </c>
      <c r="C15" s="26" t="str">
        <f t="shared" si="0"/>
        <v>Cuaderno de Estudio</v>
      </c>
      <c r="D15" s="112" t="s">
        <v>152</v>
      </c>
      <c r="E15" s="112" t="s">
        <v>146</v>
      </c>
      <c r="F15" s="13" t="str">
        <f t="shared" si="1"/>
        <v>CS_06_06_CO_IMG06_small</v>
      </c>
      <c r="G15" s="13" t="str">
        <f>IF(F15&lt;&gt;"",IF($G$4="Recurso",IF(LEFT($G$5,1)="M",VLOOKUP($G$5,'Definición técnica de imagenes'!$A$3:$G$17,5,FALSE),IF($G$5="F1",'Definición técnica de imagenes'!$E$15,'Definición técnica de imagenes'!$F$13)),'Definición técnica de imagenes'!$E$16),"")</f>
        <v>526 x 370 px</v>
      </c>
      <c r="H15" s="13" t="str">
        <f t="shared" si="2"/>
        <v>CS_06_06_CO_IMG06_zoom</v>
      </c>
      <c r="I15" s="13" t="str">
        <f>IF(OR(B15&lt;&gt;"",J15&lt;&gt;""),IF($G$4="Recurso",IF(LEFT($G$5,1)="M",VLOOKUP($G$5,'Definición técnica de imagenes'!$A$3:$G$17,6,FALSE),IF($G$5="F1","","")),'Definición técnica de imagenes'!$F$16),"")</f>
        <v>800 x 600 px</v>
      </c>
      <c r="J15" s="20" t="s">
        <v>164</v>
      </c>
      <c r="K15" s="20"/>
    </row>
    <row r="16" spans="1:16" s="11" customFormat="1" ht="41.25" x14ac:dyDescent="0.3">
      <c r="A16" s="12" t="str">
        <f t="shared" si="3"/>
        <v>IMG07</v>
      </c>
      <c r="B16" s="27" t="s">
        <v>165</v>
      </c>
      <c r="C16" s="26" t="str">
        <f t="shared" si="0"/>
        <v>Cuaderno de Estudio</v>
      </c>
      <c r="D16" s="112" t="s">
        <v>152</v>
      </c>
      <c r="E16" s="112" t="s">
        <v>146</v>
      </c>
      <c r="F16" s="13" t="str">
        <f t="shared" si="1"/>
        <v>CS_06_06_CO_IMG07_small</v>
      </c>
      <c r="G16" s="13" t="str">
        <f>IF(F16&lt;&gt;"",IF($G$4="Recurso",IF(LEFT($G$5,1)="M",VLOOKUP($G$5,'Definición técnica de imagenes'!$A$3:$G$17,5,FALSE),IF($G$5="F1",'Definición técnica de imagenes'!$E$15,'Definición técnica de imagenes'!$F$13)),'Definición técnica de imagenes'!$E$16),"")</f>
        <v>526 x 370 px</v>
      </c>
      <c r="H16" s="13" t="str">
        <f t="shared" si="2"/>
        <v>CS_06_06_CO_IMG07_zoom</v>
      </c>
      <c r="I16" s="13" t="str">
        <f>IF(OR(B16&lt;&gt;"",J16&lt;&gt;""),IF($G$4="Recurso",IF(LEFT($G$5,1)="M",VLOOKUP($G$5,'Definición técnica de imagenes'!$A$3:$G$17,6,FALSE),IF($G$5="F1","","")),'Definición técnica de imagenes'!$F$16),"")</f>
        <v>800 x 600 px</v>
      </c>
      <c r="J16" s="115" t="s">
        <v>166</v>
      </c>
      <c r="K16" s="36"/>
    </row>
    <row r="17" spans="1:11" s="11" customFormat="1" ht="40.5" x14ac:dyDescent="0.25">
      <c r="A17" s="12" t="str">
        <f t="shared" si="3"/>
        <v>IMG08</v>
      </c>
      <c r="B17" s="27" t="s">
        <v>167</v>
      </c>
      <c r="C17" s="26" t="str">
        <f t="shared" si="0"/>
        <v>Cuaderno de Estudio</v>
      </c>
      <c r="D17" s="112" t="s">
        <v>152</v>
      </c>
      <c r="E17" s="112" t="s">
        <v>146</v>
      </c>
      <c r="F17" s="13" t="str">
        <f t="shared" si="1"/>
        <v>CS_06_06_CO_IMG08_small</v>
      </c>
      <c r="G17" s="13" t="str">
        <f>IF(F17&lt;&gt;"",IF($G$4="Recurso",IF(LEFT($G$5,1)="M",VLOOKUP($G$5,'Definición técnica de imagenes'!$A$3:$G$17,5,FALSE),IF($G$5="F1",'Definición técnica de imagenes'!$E$15,'Definición técnica de imagenes'!$F$13)),'Definición técnica de imagenes'!$E$16),"")</f>
        <v>526 x 370 px</v>
      </c>
      <c r="H17" s="13" t="str">
        <f t="shared" si="2"/>
        <v>CS_06_06_CO_IMG08_zoom</v>
      </c>
      <c r="I17" s="13" t="str">
        <f>IF(OR(B17&lt;&gt;"",J17&lt;&gt;""),IF($G$4="Recurso",IF(LEFT($G$5,1)="M",VLOOKUP($G$5,'Definición técnica de imagenes'!$A$3:$G$17,6,FALSE),IF($G$5="F1","","")),'Definición técnica de imagenes'!$F$16),"")</f>
        <v>800 x 600 px</v>
      </c>
      <c r="J17" s="116" t="s">
        <v>168</v>
      </c>
      <c r="K17" s="20"/>
    </row>
    <row r="18" spans="1:11" s="11" customFormat="1" ht="54" x14ac:dyDescent="0.25">
      <c r="A18" s="12" t="str">
        <f t="shared" si="3"/>
        <v>IMG09</v>
      </c>
      <c r="B18" s="27" t="s">
        <v>169</v>
      </c>
      <c r="C18" s="26" t="str">
        <f t="shared" si="0"/>
        <v>Cuaderno de Estudio</v>
      </c>
      <c r="D18" s="112" t="s">
        <v>152</v>
      </c>
      <c r="E18" s="112" t="s">
        <v>146</v>
      </c>
      <c r="F18" s="13" t="str">
        <f t="shared" si="1"/>
        <v>CS_06_06_CO_IMG09_small</v>
      </c>
      <c r="G18" s="13" t="str">
        <f>IF(F18&lt;&gt;"",IF($G$4="Recurso",IF(LEFT($G$5,1)="M",VLOOKUP($G$5,'Definición técnica de imagenes'!$A$3:$G$17,5,FALSE),IF($G$5="F1",'Definición técnica de imagenes'!$E$15,'Definición técnica de imagenes'!$F$13)),'Definición técnica de imagenes'!$E$16),"")</f>
        <v>526 x 370 px</v>
      </c>
      <c r="H18" s="13" t="str">
        <f t="shared" si="2"/>
        <v>CS_06_06_CO_IMG09_zoom</v>
      </c>
      <c r="I18" s="13" t="str">
        <f>IF(OR(B18&lt;&gt;"",J18&lt;&gt;""),IF($G$4="Recurso",IF(LEFT($G$5,1)="M",VLOOKUP($G$5,'Definición técnica de imagenes'!$A$3:$G$17,6,FALSE),IF($G$5="F1","","")),'Definición técnica de imagenes'!$F$16),"")</f>
        <v>800 x 600 px</v>
      </c>
      <c r="J18" s="20" t="s">
        <v>170</v>
      </c>
      <c r="K18" s="20"/>
    </row>
    <row r="19" spans="1:11" s="11" customFormat="1" ht="54" x14ac:dyDescent="0.3">
      <c r="A19" s="113" t="s">
        <v>172</v>
      </c>
      <c r="B19" s="34" t="s">
        <v>171</v>
      </c>
      <c r="C19" s="26" t="str">
        <f t="shared" si="0"/>
        <v>Cuaderno de Estudio</v>
      </c>
      <c r="D19" s="112" t="s">
        <v>152</v>
      </c>
      <c r="E19" s="112" t="s">
        <v>146</v>
      </c>
      <c r="F19" s="13" t="str">
        <f t="shared" si="1"/>
        <v>CS_06_06_CO_IMG10_small</v>
      </c>
      <c r="G19" s="13" t="str">
        <f>IF(F19&lt;&gt;"",IF($G$4="Recurso",IF(LEFT($G$5,1)="M",VLOOKUP($G$5,'Definición técnica de imagenes'!$A$3:$G$17,5,FALSE),IF($G$5="F1",'Definición técnica de imagenes'!$E$15,'Definición técnica de imagenes'!$F$13)),'Definición técnica de imagenes'!$E$16),"")</f>
        <v>526 x 370 px</v>
      </c>
      <c r="H19" s="13" t="str">
        <f t="shared" si="2"/>
        <v>CS_06_06_CO_IMG10_zoom</v>
      </c>
      <c r="I19" s="13" t="str">
        <f>IF(OR(B19&lt;&gt;"",J19&lt;&gt;""),IF($G$4="Recurso",IF(LEFT($G$5,1)="M",VLOOKUP($G$5,'Definición técnica de imagenes'!$A$3:$G$17,6,FALSE),IF($G$5="F1","","")),'Definición técnica de imagenes'!$F$16),"")</f>
        <v>800 x 600 px</v>
      </c>
      <c r="J19" s="33" t="s">
        <v>173</v>
      </c>
      <c r="K19" s="36"/>
    </row>
    <row r="20" spans="1:11" s="11" customFormat="1" ht="94.5" x14ac:dyDescent="0.25">
      <c r="A20" s="113" t="s">
        <v>175</v>
      </c>
      <c r="B20" s="27" t="s">
        <v>174</v>
      </c>
      <c r="C20" s="26" t="str">
        <f t="shared" si="0"/>
        <v>Cuaderno de Estudio</v>
      </c>
      <c r="D20" s="112" t="s">
        <v>152</v>
      </c>
      <c r="E20" s="112" t="s">
        <v>146</v>
      </c>
      <c r="F20" s="13" t="str">
        <f t="shared" si="1"/>
        <v>CS_06_06_CO_IMG11_small</v>
      </c>
      <c r="G20" s="13" t="str">
        <f>IF(F20&lt;&gt;"",IF($G$4="Recurso",IF(LEFT($G$5,1)="M",VLOOKUP($G$5,'Definición técnica de imagenes'!$A$3:$G$17,5,FALSE),IF($G$5="F1",'Definición técnica de imagenes'!$E$15,'Definición técnica de imagenes'!$F$13)),'Definición técnica de imagenes'!$E$16),"")</f>
        <v>526 x 370 px</v>
      </c>
      <c r="H20" s="13" t="str">
        <f t="shared" si="2"/>
        <v>CS_06_06_CO_IMG11_zoom</v>
      </c>
      <c r="I20" s="13" t="str">
        <f>IF(OR(B20&lt;&gt;"",J20&lt;&gt;""),IF($G$4="Recurso",IF(LEFT($G$5,1)="M",VLOOKUP($G$5,'Definición técnica de imagenes'!$A$3:$G$17,6,FALSE),IF($G$5="F1","","")),'Definición técnica de imagenes'!$F$16),"")</f>
        <v>800 x 600 px</v>
      </c>
      <c r="J20" s="114" t="s">
        <v>176</v>
      </c>
      <c r="K20" s="20"/>
    </row>
    <row r="21" spans="1:11" s="11" customFormat="1" ht="67.5" x14ac:dyDescent="0.25">
      <c r="A21" s="113" t="s">
        <v>178</v>
      </c>
      <c r="B21" s="29" t="s">
        <v>177</v>
      </c>
      <c r="C21" s="26" t="str">
        <f t="shared" si="0"/>
        <v>Cuaderno de Estudio</v>
      </c>
      <c r="D21" s="112" t="s">
        <v>152</v>
      </c>
      <c r="E21" s="112" t="s">
        <v>146</v>
      </c>
      <c r="F21" s="13" t="str">
        <f t="shared" si="1"/>
        <v>CS_06_06_CO_IMG12_small</v>
      </c>
      <c r="G21" s="13" t="str">
        <f>IF(F21&lt;&gt;"",IF($G$4="Recurso",IF(LEFT($G$5,1)="M",VLOOKUP($G$5,'Definición técnica de imagenes'!$A$3:$G$17,5,FALSE),IF($G$5="F1",'Definición técnica de imagenes'!$E$15,'Definición técnica de imagenes'!$F$13)),'Definición técnica de imagenes'!$E$16),"")</f>
        <v>526 x 370 px</v>
      </c>
      <c r="H21" s="13" t="str">
        <f t="shared" si="2"/>
        <v>CS_06_06_CO_IMG12_zoom</v>
      </c>
      <c r="I21" s="13" t="str">
        <f>IF(OR(B21&lt;&gt;"",J21&lt;&gt;""),IF($G$4="Recurso",IF(LEFT($G$5,1)="M",VLOOKUP($G$5,'Definición técnica de imagenes'!$A$3:$G$17,6,FALSE),IF($G$5="F1","","")),'Definición técnica de imagenes'!$F$16),"")</f>
        <v>800 x 600 px</v>
      </c>
      <c r="J21" s="116" t="s">
        <v>179</v>
      </c>
      <c r="K21" s="20"/>
    </row>
    <row r="22" spans="1:11" s="11" customFormat="1" ht="81" x14ac:dyDescent="0.25">
      <c r="A22" s="113" t="s">
        <v>181</v>
      </c>
      <c r="B22" s="30" t="s">
        <v>180</v>
      </c>
      <c r="C22" s="26" t="str">
        <f t="shared" si="0"/>
        <v>Cuaderno de Estudio</v>
      </c>
      <c r="D22" s="112" t="s">
        <v>152</v>
      </c>
      <c r="E22" s="112" t="s">
        <v>146</v>
      </c>
      <c r="F22" s="13" t="str">
        <f t="shared" si="1"/>
        <v>CS_06_06_CO_IMG13_small</v>
      </c>
      <c r="G22" s="13" t="str">
        <f>IF(F22&lt;&gt;"",IF($G$4="Recurso",IF(LEFT($G$5,1)="M",VLOOKUP($G$5,'Definición técnica de imagenes'!$A$3:$G$17,5,FALSE),IF($G$5="F1",'Definición técnica de imagenes'!$E$15,'Definición técnica de imagenes'!$F$13)),'Definición técnica de imagenes'!$E$16),"")</f>
        <v>526 x 370 px</v>
      </c>
      <c r="H22" s="13" t="str">
        <f t="shared" si="2"/>
        <v>CS_06_06_CO_IMG13_zoom</v>
      </c>
      <c r="I22" s="13" t="str">
        <f>IF(OR(B22&lt;&gt;"",J22&lt;&gt;""),IF($G$4="Recurso",IF(LEFT($G$5,1)="M",VLOOKUP($G$5,'Definición técnica de imagenes'!$A$3:$G$17,6,FALSE),IF($G$5="F1","","")),'Definición técnica de imagenes'!$F$16),"")</f>
        <v>800 x 600 px</v>
      </c>
      <c r="J22" s="112" t="s">
        <v>182</v>
      </c>
      <c r="K22" s="19"/>
    </row>
    <row r="23" spans="1:11" s="11" customFormat="1" ht="94.5" x14ac:dyDescent="0.25">
      <c r="A23" s="113" t="s">
        <v>184</v>
      </c>
      <c r="B23" s="27" t="s">
        <v>183</v>
      </c>
      <c r="C23" s="117" t="s">
        <v>147</v>
      </c>
      <c r="D23" s="112" t="s">
        <v>152</v>
      </c>
      <c r="E23" s="112" t="s">
        <v>146</v>
      </c>
      <c r="F23" s="13" t="str">
        <f t="shared" si="1"/>
        <v>CS_06_06_CO_IMG14_small</v>
      </c>
      <c r="G23" s="13" t="str">
        <f>IF(F23&lt;&gt;"",IF($G$4="Recurso",IF(LEFT($G$5,1)="M",VLOOKUP($G$5,'Definición técnica de imagenes'!$A$3:$G$17,5,FALSE),IF($G$5="F1",'Definición técnica de imagenes'!$E$15,'Definición técnica de imagenes'!$F$13)),'Definición técnica de imagenes'!$E$16),"")</f>
        <v>526 x 370 px</v>
      </c>
      <c r="H23" s="13" t="str">
        <f t="shared" si="2"/>
        <v>CS_06_06_CO_IMG14_zoom</v>
      </c>
      <c r="I23" s="13" t="str">
        <f>IF(OR(B23&lt;&gt;"",J23&lt;&gt;""),IF($G$4="Recurso",IF(LEFT($G$5,1)="M",VLOOKUP($G$5,'Definición técnica de imagenes'!$A$3:$G$17,6,FALSE),IF($G$5="F1","","")),'Definición técnica de imagenes'!$F$16),"")</f>
        <v>800 x 600 px</v>
      </c>
      <c r="J23" s="114" t="s">
        <v>185</v>
      </c>
      <c r="K23" s="18"/>
    </row>
    <row r="24" spans="1:11" s="11" customFormat="1" ht="67.5" x14ac:dyDescent="0.25">
      <c r="A24" s="113" t="s">
        <v>187</v>
      </c>
      <c r="B24" s="26" t="s">
        <v>186</v>
      </c>
      <c r="C24" s="118" t="s">
        <v>147</v>
      </c>
      <c r="D24" s="112" t="s">
        <v>152</v>
      </c>
      <c r="E24" s="112" t="s">
        <v>146</v>
      </c>
      <c r="F24" s="13" t="str">
        <f t="shared" si="1"/>
        <v>CS_06_06_CO_IMG15_small</v>
      </c>
      <c r="G24" s="13" t="str">
        <f>IF(F24&lt;&gt;"",IF($G$4="Recurso",IF(LEFT($G$5,1)="M",VLOOKUP($G$5,'Definición técnica de imagenes'!$A$3:$G$17,5,FALSE),IF($G$5="F1",'Definición técnica de imagenes'!$E$15,'Definición técnica de imagenes'!$F$13)),'Definición técnica de imagenes'!$E$16),"")</f>
        <v>526 x 370 px</v>
      </c>
      <c r="H24" s="13" t="str">
        <f t="shared" si="2"/>
        <v>CS_06_06_CO_IMG15_zoom</v>
      </c>
      <c r="I24" s="13" t="str">
        <f>IF(OR(B24&lt;&gt;"",J24&lt;&gt;""),IF($G$4="Recurso",IF(LEFT($G$5,1)="M",VLOOKUP($G$5,'Definición técnica de imagenes'!$A$3:$G$17,6,FALSE),IF($G$5="F1","","")),'Definición técnica de imagenes'!$F$16),"")</f>
        <v>800 x 600 px</v>
      </c>
      <c r="J24" s="13" t="s">
        <v>188</v>
      </c>
      <c r="K24" s="14"/>
    </row>
    <row r="25" spans="1:11" s="11" customFormat="1" ht="40.5" x14ac:dyDescent="0.25">
      <c r="A25" s="113" t="s">
        <v>190</v>
      </c>
      <c r="B25" s="27" t="s">
        <v>189</v>
      </c>
      <c r="C25" s="117" t="s">
        <v>147</v>
      </c>
      <c r="D25" s="112" t="s">
        <v>152</v>
      </c>
      <c r="E25" s="112" t="s">
        <v>146</v>
      </c>
      <c r="F25" s="13" t="str">
        <f t="shared" si="1"/>
        <v>CS_06_06_CO_IMG16_small</v>
      </c>
      <c r="G25" s="13" t="str">
        <f>IF(F25&lt;&gt;"",IF($G$4="Recurso",IF(LEFT($G$5,1)="M",VLOOKUP($G$5,'Definición técnica de imagenes'!$A$3:$G$17,5,FALSE),IF($G$5="F1",'Definición técnica de imagenes'!$E$15,'Definición técnica de imagenes'!$F$13)),'Definición técnica de imagenes'!$E$16),"")</f>
        <v>526 x 370 px</v>
      </c>
      <c r="H25" s="13" t="str">
        <f t="shared" si="2"/>
        <v>CS_06_06_CO_IMG16_zoom</v>
      </c>
      <c r="I25" s="13" t="str">
        <f>IF(OR(B25&lt;&gt;"",J25&lt;&gt;""),IF($G$4="Recurso",IF(LEFT($G$5,1)="M",VLOOKUP($G$5,'Definición técnica de imagenes'!$A$3:$G$17,6,FALSE),IF($G$5="F1","","")),'Definición técnica de imagenes'!$F$16),"")</f>
        <v>800 x 600 px</v>
      </c>
      <c r="J25" s="112" t="s">
        <v>191</v>
      </c>
      <c r="K25" s="18"/>
    </row>
    <row r="26" spans="1:11" s="11" customFormat="1" ht="67.5" x14ac:dyDescent="0.25">
      <c r="A26" s="113" t="s">
        <v>193</v>
      </c>
      <c r="B26" s="27" t="s">
        <v>192</v>
      </c>
      <c r="C26" s="117" t="s">
        <v>147</v>
      </c>
      <c r="D26" s="112" t="s">
        <v>152</v>
      </c>
      <c r="E26" s="112" t="s">
        <v>146</v>
      </c>
      <c r="F26" s="13" t="str">
        <f t="shared" si="1"/>
        <v>CS_06_06_CO_IMG17A_small</v>
      </c>
      <c r="G26" s="13" t="str">
        <f>IF(F26&lt;&gt;"",IF($G$4="Recurso",IF(LEFT($G$5,1)="M",VLOOKUP($G$5,'Definición técnica de imagenes'!$A$3:$G$17,5,FALSE),IF($G$5="F1",'Definición técnica de imagenes'!$E$15,'Definición técnica de imagenes'!$F$13)),'Definición técnica de imagenes'!$E$16),"")</f>
        <v>526 x 370 px</v>
      </c>
      <c r="H26" s="13" t="str">
        <f t="shared" si="2"/>
        <v>CS_06_06_CO_IMG17A_zoom</v>
      </c>
      <c r="I26" s="13" t="str">
        <f>IF(OR(B26&lt;&gt;"",J26&lt;&gt;""),IF($G$4="Recurso",IF(LEFT($G$5,1)="M",VLOOKUP($G$5,'Definición técnica de imagenes'!$A$3:$G$17,6,FALSE),IF($G$5="F1","","")),'Definición técnica de imagenes'!$F$16),"")</f>
        <v>800 x 600 px</v>
      </c>
      <c r="J26" s="112" t="s">
        <v>194</v>
      </c>
      <c r="K26" s="18"/>
    </row>
    <row r="27" spans="1:11" s="11" customFormat="1" ht="54" x14ac:dyDescent="0.25">
      <c r="A27" s="113" t="s">
        <v>195</v>
      </c>
      <c r="B27" s="27" t="s">
        <v>196</v>
      </c>
      <c r="C27" s="117" t="s">
        <v>147</v>
      </c>
      <c r="D27" s="112" t="s">
        <v>152</v>
      </c>
      <c r="E27" s="112" t="s">
        <v>146</v>
      </c>
      <c r="F27" s="13" t="str">
        <f t="shared" si="1"/>
        <v>CS_06_06_CO_IMG17B_small</v>
      </c>
      <c r="G27" s="13" t="str">
        <f>IF(F27&lt;&gt;"",IF($G$4="Recurso",IF(LEFT($G$5,1)="M",VLOOKUP($G$5,'Definición técnica de imagenes'!$A$3:$G$17,5,FALSE),IF($G$5="F1",'Definición técnica de imagenes'!$E$15,'Definición técnica de imagenes'!$F$13)),'Definición técnica de imagenes'!$E$16),"")</f>
        <v>526 x 370 px</v>
      </c>
      <c r="H27" s="13" t="str">
        <f t="shared" si="2"/>
        <v>CS_06_06_CO_IMG17B_zoom</v>
      </c>
      <c r="I27" s="13" t="str">
        <f>IF(OR(B27&lt;&gt;"",J27&lt;&gt;""),IF($G$4="Recurso",IF(LEFT($G$5,1)="M",VLOOKUP($G$5,'Definición técnica de imagenes'!$A$3:$G$17,6,FALSE),IF($G$5="F1","","")),'Definición técnica de imagenes'!$F$16),"")</f>
        <v>800 x 600 px</v>
      </c>
      <c r="J27" s="18" t="s">
        <v>194</v>
      </c>
      <c r="K27" s="18"/>
    </row>
    <row r="28" spans="1:11" s="11" customFormat="1" ht="54" x14ac:dyDescent="0.25">
      <c r="A28" s="113" t="s">
        <v>198</v>
      </c>
      <c r="B28" s="26" t="s">
        <v>197</v>
      </c>
      <c r="C28" s="118" t="s">
        <v>147</v>
      </c>
      <c r="D28" s="112" t="s">
        <v>152</v>
      </c>
      <c r="E28" s="112" t="s">
        <v>146</v>
      </c>
      <c r="F28" s="13" t="str">
        <f t="shared" si="1"/>
        <v>CS_06_06_CO_IMG18_small</v>
      </c>
      <c r="G28" s="13" t="str">
        <f>IF(F28&lt;&gt;"",IF($G$4="Recurso",IF(LEFT($G$5,1)="M",VLOOKUP($G$5,'Definición técnica de imagenes'!$A$3:$G$17,5,FALSE),IF($G$5="F1",'Definición técnica de imagenes'!$E$15,'Definición técnica de imagenes'!$F$13)),'Definición técnica de imagenes'!$E$16),"")</f>
        <v>526 x 370 px</v>
      </c>
      <c r="H28" s="13" t="str">
        <f t="shared" si="2"/>
        <v>CS_06_06_CO_IMG18_zoom</v>
      </c>
      <c r="I28" s="13" t="str">
        <f>IF(OR(B28&lt;&gt;"",J28&lt;&gt;""),IF($G$4="Recurso",IF(LEFT($G$5,1)="M",VLOOKUP($G$5,'Definición técnica de imagenes'!$A$3:$G$17,6,FALSE),IF($G$5="F1","","")),'Definición técnica de imagenes'!$F$16),"")</f>
        <v>800 x 600 px</v>
      </c>
      <c r="J28" s="18" t="s">
        <v>199</v>
      </c>
      <c r="K28" s="18"/>
    </row>
    <row r="29" spans="1:11" s="11" customFormat="1" ht="40.5" x14ac:dyDescent="0.25">
      <c r="A29" s="119" t="s">
        <v>201</v>
      </c>
      <c r="B29" s="120" t="s">
        <v>200</v>
      </c>
      <c r="C29" s="121" t="s">
        <v>147</v>
      </c>
      <c r="D29" s="122" t="s">
        <v>152</v>
      </c>
      <c r="E29" s="122" t="s">
        <v>146</v>
      </c>
      <c r="F29" s="123" t="str">
        <f t="shared" si="1"/>
        <v>CS_06_06_CO_IMG19_small</v>
      </c>
      <c r="G29" s="123" t="str">
        <f>IF(F29&lt;&gt;"",IF($G$4="Recurso",IF(LEFT($G$5,1)="M",VLOOKUP($G$5,'Definición técnica de imagenes'!$A$3:$G$17,5,FALSE),IF($G$5="F1",'Definición técnica de imagenes'!$E$15,'Definición técnica de imagenes'!$F$13)),'Definición técnica de imagenes'!$E$16),"")</f>
        <v>526 x 370 px</v>
      </c>
      <c r="H29" s="123" t="str">
        <f t="shared" si="2"/>
        <v>CS_06_06_CO_IMG19_zoom</v>
      </c>
      <c r="I29" s="123" t="str">
        <f>IF(OR(B29&lt;&gt;"",J29&lt;&gt;""),IF($G$4="Recurso",IF(LEFT($G$5,1)="M",VLOOKUP($G$5,'Definición técnica de imagenes'!$A$3:$G$17,6,FALSE),IF($G$5="F1","","")),'Definición técnica de imagenes'!$F$16),"")</f>
        <v>800 x 600 px</v>
      </c>
      <c r="J29" s="124"/>
      <c r="K29" s="18"/>
    </row>
    <row r="30" spans="1:11" s="11" customFormat="1" ht="67.5" x14ac:dyDescent="0.25">
      <c r="A30" s="113" t="s">
        <v>203</v>
      </c>
      <c r="B30" s="27" t="s">
        <v>202</v>
      </c>
      <c r="C30" s="117" t="s">
        <v>147</v>
      </c>
      <c r="D30" s="112" t="s">
        <v>152</v>
      </c>
      <c r="E30" s="112" t="s">
        <v>146</v>
      </c>
      <c r="F30" s="13" t="str">
        <f t="shared" si="1"/>
        <v>CS_06_06_CO_IMG20_small</v>
      </c>
      <c r="G30" s="13" t="str">
        <f>IF(F30&lt;&gt;"",IF($G$4="Recurso",IF(LEFT($G$5,1)="M",VLOOKUP($G$5,'Definición técnica de imagenes'!$A$3:$G$17,5,FALSE),IF($G$5="F1",'Definición técnica de imagenes'!$E$15,'Definición técnica de imagenes'!$F$13)),'Definición técnica de imagenes'!$E$16),"")</f>
        <v>526 x 370 px</v>
      </c>
      <c r="H30" s="13" t="str">
        <f t="shared" si="2"/>
        <v>CS_06_06_CO_IMG20_zoom</v>
      </c>
      <c r="I30" s="13" t="str">
        <f>IF(OR(B30&lt;&gt;"",J30&lt;&gt;""),IF($G$4="Recurso",IF(LEFT($G$5,1)="M",VLOOKUP($G$5,'Definición técnica de imagenes'!$A$3:$G$17,6,FALSE),IF($G$5="F1","","")),'Definición técnica de imagenes'!$F$16),"")</f>
        <v>800 x 600 px</v>
      </c>
      <c r="J30" s="114" t="s">
        <v>204</v>
      </c>
      <c r="K30" s="18"/>
    </row>
    <row r="31" spans="1:11" s="11" customFormat="1" ht="94.5" x14ac:dyDescent="0.25">
      <c r="A31" s="113" t="s">
        <v>206</v>
      </c>
      <c r="B31" s="27" t="s">
        <v>205</v>
      </c>
      <c r="C31" s="117" t="s">
        <v>147</v>
      </c>
      <c r="D31" s="112" t="s">
        <v>152</v>
      </c>
      <c r="E31" s="112" t="s">
        <v>146</v>
      </c>
      <c r="F31" s="13" t="str">
        <f t="shared" si="1"/>
        <v>CS_06_06_CO_IMG21_small</v>
      </c>
      <c r="G31" s="13" t="str">
        <f>IF(F31&lt;&gt;"",IF($G$4="Recurso",IF(LEFT($G$5,1)="M",VLOOKUP($G$5,'Definición técnica de imagenes'!$A$3:$G$17,5,FALSE),IF($G$5="F1",'Definición técnica de imagenes'!$E$15,'Definición técnica de imagenes'!$F$13)),'Definición técnica de imagenes'!$E$16),"")</f>
        <v>526 x 370 px</v>
      </c>
      <c r="H31" s="13" t="str">
        <f t="shared" si="2"/>
        <v>CS_06_06_CO_IMG21_zoom</v>
      </c>
      <c r="I31" s="13" t="str">
        <f>IF(OR(B31&lt;&gt;"",J31&lt;&gt;""),IF($G$4="Recurso",IF(LEFT($G$5,1)="M",VLOOKUP($G$5,'Definición técnica de imagenes'!$A$3:$G$17,6,FALSE),IF($G$5="F1","","")),'Definición técnica de imagenes'!$F$16),"")</f>
        <v>800 x 600 px</v>
      </c>
      <c r="J31" s="114" t="s">
        <v>207</v>
      </c>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4" t="s">
        <v>39</v>
      </c>
      <c r="B1" s="95"/>
      <c r="C1" s="95"/>
      <c r="D1" s="95"/>
      <c r="E1" s="95"/>
      <c r="F1" s="96"/>
    </row>
    <row r="2" spans="1:11" x14ac:dyDescent="0.25">
      <c r="A2" s="45" t="s">
        <v>43</v>
      </c>
      <c r="B2" s="46"/>
      <c r="C2" s="97" t="s">
        <v>14</v>
      </c>
      <c r="D2" s="98"/>
      <c r="E2" s="99"/>
      <c r="F2" s="47"/>
    </row>
    <row r="3" spans="1:11" ht="63" x14ac:dyDescent="0.25">
      <c r="A3" s="48" t="s">
        <v>44</v>
      </c>
      <c r="B3" s="46"/>
      <c r="C3" s="103" t="s">
        <v>15</v>
      </c>
      <c r="D3" s="104"/>
      <c r="E3" s="105"/>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6" t="str">
        <f>CONCATENATE(H21,"_",I21,"_",J21,"_CO")</f>
        <v>LE_07_04_CO</v>
      </c>
      <c r="E5" s="107"/>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2" t="str">
        <f>CONCATENATE("SolicitudGrafica_",D5,".xls")</f>
        <v>SolicitudGrafica_LE_07_04_CO.xls</v>
      </c>
      <c r="E7" s="92"/>
      <c r="F7" s="93"/>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4" t="s">
        <v>42</v>
      </c>
      <c r="B13" s="95"/>
      <c r="C13" s="95"/>
      <c r="D13" s="95"/>
      <c r="E13" s="95"/>
      <c r="F13" s="96"/>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7" t="s">
        <v>50</v>
      </c>
      <c r="D15" s="98"/>
      <c r="E15" s="98"/>
      <c r="F15" s="99"/>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0" t="str">
        <f>CONCATENATE(H21,"_",I21,"_",J21,"_",K45)</f>
        <v>LE_07_04_REC10</v>
      </c>
      <c r="E17" s="101"/>
      <c r="F17" s="102"/>
      <c r="J17" s="37">
        <v>14</v>
      </c>
      <c r="K17" s="37">
        <v>14</v>
      </c>
    </row>
    <row r="18" spans="1:11" ht="79.5" thickBot="1" x14ac:dyDescent="0.3">
      <c r="A18" s="48" t="s">
        <v>49</v>
      </c>
      <c r="B18" s="46"/>
      <c r="C18" s="77" t="s">
        <v>145</v>
      </c>
      <c r="D18" s="92" t="str">
        <f>CONCATENATE("SolicitudGrafica_",D17,".xls")</f>
        <v>SolicitudGrafica_LE_07_04_REC10.xls</v>
      </c>
      <c r="E18" s="92"/>
      <c r="F18" s="93"/>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MarGB</cp:lastModifiedBy>
  <dcterms:created xsi:type="dcterms:W3CDTF">2014-07-01T23:43:25Z</dcterms:created>
  <dcterms:modified xsi:type="dcterms:W3CDTF">2015-04-28T18:16:23Z</dcterms:modified>
</cp:coreProperties>
</file>