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960" windowHeight="118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<sst xmlns="http://schemas.openxmlformats.org/spreadsheetml/2006/main" count="381" uniqueCount="201">
  <si>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</si>
  <si>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</si>
  <si>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</si>
  <si>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</si>
  <si>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</si>
  <si>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</si>
  <si>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</si>
  <si>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</si>
  <si>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</si>
  <si>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</si>
  <si>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</si>
  <si>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</si>
  <si>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</si>
  <si>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</si>
  <si>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</si>
  <si>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</si>
  <si>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</si>
  <si>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</si>
  <si>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</si>
  <si>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</si>
  <si>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</si>
  <si>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</si>
  <si>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</si>
  <si>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</si>
  <si>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</si>
  <si>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</si>
  <si>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</si>
  <si>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</si>
  <si>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</si>
  <si>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</si>
  <si>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</si>
  <si>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</si>
  <si>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</si>
  <si>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</si>
  <si>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</si>
  <si>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</si>
  <si>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</si>
  <si>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</si>
  <si>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</si>
  <si>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</si>
  <si>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</si>
  <si>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</si>
  <si>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</si>
  <si>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</si>
  <si>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</si>
  <si>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</si>
  <si>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</si>
  <si>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</si>
  <si>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</si>
  <si>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</si>
  <si>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</si>
  <si>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</si>
  <si>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</si>
  <si>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</si>
  <si>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</si>
  <si>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</si>
  <si>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</si>
  <si>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</si>
  <si>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</si>
  <si>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</si>
  <si>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</si>
  <si>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</si>
  <si>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</si>
  <si>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</si>
  <si>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</si>
  <si>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</si>
  <si>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</si>
  <si>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</si>
  <si>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</si>
  <si>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</si>
  <si>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</si>
  <si>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</si>
  <si>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</si>
  <si>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</si>
  <si>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</si>
  <si>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</si>
  <si>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</si>
  <si>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</si>
  <si>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</si>
  <si>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</si>
  <si>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</si>
  <si>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</si>
  <si>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</si>
  <si>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</si>
  <si>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</si>
  <si>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</si>
  <si>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</si>
  <si>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</si>
  <si>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</si>
  <si>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</si>
  <si>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</si>
  <si>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</si>
  <si>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</si>
  <si>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</si>
  <si>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</si>
  <si>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</si>
  <si>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</si>
  <si>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</si>
  <si>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</si>
  <si>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</si>
  <si>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</si>
  <si>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</si>
  <si>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</si>
  <si>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</si>
  <si>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</si>
  <si>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</si>
  <si>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</si>
  <si>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</si>
  <si>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</si>
  <si>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</si>
  <si>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</si>
  <si>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</si>
  <si>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</si>
  <si>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</si>
  <si>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</si>
  <si>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</si>
  <si>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</si>
  <si>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</si>
  <si>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</si>
  <si>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</si>
  <si>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</si>
  <si>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</si>
  <si>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</si>
  <si>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</si>
  <si>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</si>
  <si>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</si>
  <si>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</si>
  <si>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</si>
  <si>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</si>
  <si>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</si>
  <si>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</si>
  <si>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</si>
  <si>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</si>
  <si>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</si>
  <si>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</si>
  <si>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</si>
  <si>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</si>
  <si>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</si>
  <si>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</si>
  <si>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</si>
  <si>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</si>
  <si>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</si>
  <si>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</si>
  <si>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</si>
  <si>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</si>
  <si>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</si>
  <si>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</si>
  <si>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</si>
  <si>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</si>
  <si>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</si>
  <si>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</si>
  <si>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</si>
  <si>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</si>
  <si>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</si>
  <si>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</si>
  <si>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</si>
  <si>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</si>
  <si>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</si>
  <si>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</si>
  <si>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</si>
  <si>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</si>
  <si>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</si>
  <si>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</si>
  <si>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</si>
  <si>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</si>
  <si>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</si>
  <si>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</si>
  <si>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</si>
  <si>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</si>
  <si>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</si>
  <si>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</si>
  <si>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</si>
  <si>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</si>
  <si>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</si>
  <si>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</si>
  <si>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</si>
  <si>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</si>
  <si>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</si>
  <si>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</si>
  <si>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</si>
  <si>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</si>
  <si>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</si>
  <si>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</si>
  <si>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</si>
  <si>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</si>
  <si>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</si>
  <si>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</si>
  <si>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LATINOAMERICANA DE LA CONQUISTA…</t>
  </si>
  <si>
    <t>MARCO CARDONA</t>
  </si>
  <si>
    <t>LE_09_02_REC260</t>
  </si>
  <si>
    <t>Shutter: 169366016</t>
  </si>
  <si>
    <t>Fotografía</t>
  </si>
  <si>
    <t>Ilustración</t>
  </si>
  <si>
    <t>Símbolo de Play parecido al de youtube</t>
  </si>
  <si>
    <t>Shutter: 128724608</t>
  </si>
  <si>
    <t>Vaca mirando a la cámara.</t>
  </si>
  <si>
    <t>Shutter: 169039052</t>
  </si>
  <si>
    <t>Bate, casco y pelota de béisbol</t>
  </si>
  <si>
    <t>Shutter: 200929847</t>
  </si>
  <si>
    <t>Imagen vectorial de ciclismo colombiano</t>
  </si>
  <si>
    <t>Favor cambiar el texto que aparece en la línea de meta por: LUCHO LUCHO LUCHO LUCHO LUCHO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</si>
</sst>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3F3F76"/>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CC99"/>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rgb="FF7F7F7F"/>
      </left>
      <right style="thin">
        <color rgb="FF7F7F7F"/>
      </right>
      <top style="thin">
        <color rgb="FF7F7F7F"/>
      </top>
      <bottom style="thin">
        <color rgb="FF7F7F7F"/>
      </bottom>
      <diagonal/>
    </border>
  </borders>
  <cellStyleXfs count="8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4" fillId="9" borderId="36" applyNumberForma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1" fontId="24" fillId="9" borderId="36" xfId="51" applyNumberFormat="1" applyAlignment="1">
      <alignment vertical="center" wrapText="1"/>
    </xf>
    <xf numFmtId="1" fontId="24" fillId="9" borderId="36" xfId="51" applyNumberFormat="1" applyAlignment="1" applyProtection="1">
      <alignment vertical="center" wrapText="1"/>
      <protection locked="0"/>
    </xf>
    <xf numFmtId="1" fontId="24" fillId="9" borderId="36" xfId="51" applyNumberFormat="1" applyAlignment="1">
      <alignment horizontal="left" vertical="center" wrapText="1"/>
    </xf>
    <xf numFmtId="0" fontId="24" fillId="9" borderId="36" xfId="51" applyAlignment="1" applyProtection="1">
      <alignment vertical="center" wrapText="1"/>
      <protection locked="0"/>
    </xf>
    <xf numFmtId="0" fontId="24" fillId="9" borderId="36" xfId="51" applyAlignment="1">
      <alignment vertical="center" wrapText="1"/>
    </xf>
    <xf numFmtId="0" fontId="24" fillId="9" borderId="36" xfId="51" applyAlignment="1" applyProtection="1">
      <alignment wrapText="1"/>
      <protection locked="0"/>
    </xf>
  </cellXfs>
  <cellStyles count="82">
    <cellStyle name="Entrada" xfId="51" builtinId="20"/>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G20" sqref="G20"/>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F6B</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9</v>
      </c>
      <c r="D3" s="88"/>
      <c r="F3" s="80">
        <v>42333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 customHeight="1">
      <c r="A10" s="109" t="str">
        <f>IF(OR(B10&lt;&gt;"",J10&lt;&gt;""),"IMG01","")</f>
        <v>IMG01</v>
      </c>
      <c r="B10" s="110" t="s">
        <v>190</v>
      </c>
      <c r="C10" s="111" t="str">
        <f t="shared" ref="C10:C41" si="0">IF(OR(B10&lt;&gt;"",J10&lt;&gt;""),IF($G$4="Recurso",CONCATENATE($G$4," ",$G$5),$G$4),"")</f>
        <v>Recurso F6B</v>
      </c>
      <c r="D10" s="112" t="s">
        <v>192</v>
      </c>
      <c r="E10" s="112" t="s">
        <v>155</v>
      </c>
      <c r="F10" s="113" t="str">
        <f t="shared" ref="F10" ca="1" si="1">IF(OR(B10&lt;&gt;"",J10&lt;&gt;""),CONCATENATE($C$7,"_",$A10,IF($G$4="Cuaderno de Estudio","_small",CONCATENATE(IF(I10="","","n"),IF(LEFT($G$5,1)="F",".jpg",".png")))),"")</f>
        <v>LE_09_02_REC260_IMG01n.jpg</v>
      </c>
      <c r="G10" s="113" t="str">
        <f ca="1">IF($F10&lt;&gt;"",IF($G$4="Recurso",VLOOKUP($E10,OFFSET('Definición técnica de imagenes'!$A$1,MATCH($G$5,'Definición técnica de imagenes'!$A$1:$A$104,0)-1,1,COUNTIF('Definición técnica de imagenes'!$A$3:$A$102,$G$5),5),5,FALSE),'Definición técnica de imagenes'!$F$16),"")</f>
        <v>320 x 480 px</v>
      </c>
      <c r="H10" s="113" t="str">
        <f t="shared" ref="H10" ca="1" si="2">IF(AND(I10&lt;&gt;"",I10&lt;&gt;0),IF(OR(B10&lt;&gt;"",J10&lt;&gt;""),CONCATENATE($C$7,"_",$A10,IF($G$4="Cuaderno de Estudio","_zoom",CONCATENATE("a",IF(LEFT($G$5,1)="F",".jpg",".png")))),""),"")</f>
        <v>LE_09_02_REC260_IMG01a.jpg</v>
      </c>
      <c r="I10" s="1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112" t="s">
        <v>193</v>
      </c>
      <c r="K10" s="114"/>
      <c r="O10" s="2" t="str">
        <f>'Definición técnica de imagenes'!A12</f>
        <v>M12D</v>
      </c>
    </row>
    <row r="11" spans="1:16" s="11" customFormat="1" ht="14" customHeight="1">
      <c r="A11" s="109" t="str">
        <f t="shared" ref="A11:A18" si="3">IF(OR(B11&lt;&gt;"",J11&lt;&gt;""),CONCATENATE(LEFT(A10,3),IF(MID(A10,4,2)+1&lt;10,CONCATENATE("0",MID(A10,4,2)+1))),"")</f>
        <v>IMG02</v>
      </c>
      <c r="B11" s="110" t="s">
        <v>194</v>
      </c>
      <c r="C11" s="111" t="str">
        <f t="shared" si="0"/>
        <v>Recurso F6B</v>
      </c>
      <c r="D11" s="112" t="s">
        <v>191</v>
      </c>
      <c r="E11" s="112" t="s">
        <v>155</v>
      </c>
      <c r="F11" s="113" t="str">
        <f t="shared" ref="F11:F74" ca="1" si="4">IF(OR(B11&lt;&gt;"",J11&lt;&gt;""),CONCATENATE($C$7,"_",$A11,IF($G$4="Cuaderno de Estudio","_small",CONCATENATE(IF(I11="","","n"),IF(LEFT($G$5,1)="F",".jpg",".png")))),"")</f>
        <v>LE_09_02_REC260_IMG02n.jpg</v>
      </c>
      <c r="G11" s="113" t="str">
        <f ca="1">IF($F11&lt;&gt;"",IF($G$4="Recurso",VLOOKUP($E11,OFFSET('Definición técnica de imagenes'!$A$1,MATCH($G$5,'Definición técnica de imagenes'!$A$1:$A$104,0)-1,1,COUNTIF('Definición técnica de imagenes'!$A$3:$A$102,$G$5),5),5,FALSE),'Definición técnica de imagenes'!$F$16),"")</f>
        <v>320 x 480 px</v>
      </c>
      <c r="H11" s="113" t="str">
        <f t="shared" ref="H11:H74" ca="1" si="5">IF(AND(I11&lt;&gt;"",I11&lt;&gt;0),IF(OR(B11&lt;&gt;"",J11&lt;&gt;""),CONCATENATE($C$7,"_",$A11,IF($G$4="Cuaderno de Estudio","_zoom",CONCATENATE("a",IF(LEFT($G$5,1)="F",".jpg",".png")))),""),"")</f>
        <v>LE_09_02_REC260_IMG02a.jpg</v>
      </c>
      <c r="I11" s="1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114" t="s">
        <v>195</v>
      </c>
      <c r="K11" s="114"/>
      <c r="O11" s="2" t="str">
        <f>'Definición técnica de imagenes'!A13</f>
        <v>M101</v>
      </c>
    </row>
    <row r="12" spans="1:16" s="11" customFormat="1" ht="15">
      <c r="A12" s="109" t="str">
        <f t="shared" si="3"/>
        <v>IMG03</v>
      </c>
      <c r="B12" s="110" t="s">
        <v>196</v>
      </c>
      <c r="C12" s="111" t="str">
        <f t="shared" si="0"/>
        <v>Recurso F6B</v>
      </c>
      <c r="D12" s="112" t="s">
        <v>191</v>
      </c>
      <c r="E12" s="112" t="s">
        <v>155</v>
      </c>
      <c r="F12" s="113" t="str">
        <f t="shared" ca="1" si="4"/>
        <v>LE_09_02_REC260_IMG03n.jpg</v>
      </c>
      <c r="G12" s="113" t="str">
        <f ca="1">IF($F12&lt;&gt;"",IF($G$4="Recurso",VLOOKUP($E12,OFFSET('Definición técnica de imagenes'!$A$1,MATCH($G$5,'Definición técnica de imagenes'!$A$1:$A$104,0)-1,1,COUNTIF('Definición técnica de imagenes'!$A$3:$A$102,$G$5),5),5,FALSE),'Definición técnica de imagenes'!$F$16),"")</f>
        <v>320 x 480 px</v>
      </c>
      <c r="H12" s="113" t="str">
        <f t="shared" ca="1" si="5"/>
        <v>LE_09_02_REC260_IMG03a.jpg</v>
      </c>
      <c r="I12" s="1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114" t="s">
        <v>197</v>
      </c>
      <c r="K12" s="114"/>
      <c r="O12" s="2" t="str">
        <f>'Definición técnica de imagenes'!A18</f>
        <v>Diaporama F1</v>
      </c>
    </row>
    <row r="13" spans="1:16" s="11" customFormat="1" ht="52">
      <c r="A13" s="12" t="str">
        <f t="shared" si="3"/>
        <v>IMG04</v>
      </c>
      <c r="B13" s="62" t="s">
        <v>198</v>
      </c>
      <c r="C13" s="20" t="str">
        <f t="shared" si="0"/>
        <v>Recurso F6B</v>
      </c>
      <c r="D13" s="63" t="s">
        <v>192</v>
      </c>
      <c r="E13" s="63" t="s">
        <v>155</v>
      </c>
      <c r="F13" s="13" t="str">
        <f t="shared" ca="1" si="4"/>
        <v>LE_09_02_REC260_IMG04n.jpg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LE_09_02_REC260_IMG04a.jpg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199</v>
      </c>
      <c r="K13" s="64" t="s">
        <v>200</v>
      </c>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GYI GYI</cp:lastModifiedBy>
  <dcterms:created xsi:type="dcterms:W3CDTF">2014-07-01T23:43:25Z</dcterms:created>
  <dcterms:modified xsi:type="dcterms:W3CDTF">2015-11-25T19:03:16Z</dcterms:modified>
</cp:coreProperties>
</file>