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psf\Home\Documents\Aula Planeta Colombia\Repositorios\Lenguaje\fuentes\contenidos\grado08\guion01\"/>
    </mc:Choice>
  </mc:AlternateContent>
  <bookViews>
    <workbookView xWindow="0" yWindow="0" windowWidth="19203" windowHeight="8957"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8" i="1" l="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0" i="1"/>
  <c r="A11" i="1"/>
  <c r="A12" i="1"/>
  <c r="A13" i="1"/>
  <c r="A14" i="1"/>
  <c r="A15" i="1"/>
  <c r="A16" i="1"/>
  <c r="A17" i="1"/>
  <c r="A18" i="1"/>
  <c r="A19" i="1"/>
  <c r="D7" i="2"/>
  <c r="I21" i="2"/>
  <c r="J21" i="2"/>
  <c r="D17" i="2"/>
  <c r="D18" i="2"/>
  <c r="D5"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F10" i="1"/>
  <c r="C11" i="1"/>
  <c r="C12" i="1"/>
  <c r="C13" i="1"/>
  <c r="C14" i="1"/>
  <c r="C15" i="1"/>
  <c r="C16" i="1"/>
  <c r="C17" i="1"/>
  <c r="C18" i="1"/>
  <c r="C19" i="1"/>
  <c r="C20" i="1"/>
  <c r="C21" i="1"/>
  <c r="C22" i="1"/>
  <c r="C10" i="1"/>
  <c r="F5" i="1"/>
  <c r="K45" i="2"/>
  <c r="H21" i="2"/>
  <c r="H10" i="1"/>
  <c r="G10" i="1"/>
</calcChain>
</file>

<file path=xl/sharedStrings.xml><?xml version="1.0" encoding="utf-8"?>
<sst xmlns="http://schemas.openxmlformats.org/spreadsheetml/2006/main" count="262" uniqueCount="177">
  <si>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</si>
  <si>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</si>
  <si>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</si>
  <si>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</si>
  <si>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</si>
  <si>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</si>
  <si>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</si>
  <si>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</si>
  <si>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</si>
  <si>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</si>
  <si>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</si>
  <si>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</si>
  <si>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</si>
  <si>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</si>
  <si>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</si>
  <si>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</si>
  <si>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</si>
  <si>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</si>
  <si>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</si>
  <si>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</si>
  <si>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</si>
  <si>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</si>
  <si>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</si>
  <si>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</si>
  <si>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</si>
  <si>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</si>
  <si>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</si>
  <si>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</si>
  <si>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</si>
  <si>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</si>
  <si>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</si>
  <si>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</si>
  <si>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</si>
  <si>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</si>
  <si>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</si>
  <si>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</si>
  <si>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</si>
  <si>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</si>
  <si>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</si>
  <si>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</si>
  <si>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</si>
  <si>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</si>
  <si>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</si>
  <si>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</si>
  <si>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</si>
  <si>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</si>
  <si>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</si>
  <si>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</si>
  <si>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</si>
  <si>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</si>
  <si>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</si>
  <si>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</si>
  <si>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</si>
  <si>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</si>
  <si>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</si>
  <si>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</si>
  <si>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</si>
  <si>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</si>
  <si>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</si>
  <si>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</si>
  <si>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</si>
  <si>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</si>
  <si>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</si>
  <si>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</si>
  <si>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</si>
  <si>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</si>
  <si>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</si>
  <si>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</si>
  <si>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</si>
  <si>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</si>
  <si>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</si>
  <si>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</si>
  <si>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</si>
  <si>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</si>
  <si>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</si>
  <si>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</si>
  <si>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</si>
  <si>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</si>
  <si>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</si>
  <si>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</si>
  <si>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</si>
  <si>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</si>
  <si>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</si>
  <si>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</si>
  <si>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</si>
  <si>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</si>
  <si>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</si>
  <si>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</si>
  <si>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</si>
  <si>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</si>
  <si>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</si>
  <si>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</si>
  <si>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</si>
  <si>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</si>
  <si>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</si>
  <si>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</si>
  <si>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</si>
  <si>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</si>
  <si>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</si>
  <si>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</si>
  <si>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</si>
  <si>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</si>
  <si>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</si>
  <si>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</si>
  <si>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</si>
  <si>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</si>
  <si>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</si>
  <si>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</si>
  <si>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</si>
  <si>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</si>
  <si>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</si>
  <si>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</si>
  <si>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</si>
  <si>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</si>
  <si>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</si>
  <si>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</si>
  <si>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</si>
  <si>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</si>
  <si>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</si>
  <si>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</si>
  <si>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</si>
  <si>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</si>
  <si>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</si>
  <si>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</si>
  <si>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</si>
  <si>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</si>
  <si>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</si>
  <si>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</si>
  <si>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</si>
  <si>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</si>
  <si>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</si>
  <si>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</si>
  <si>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</si>
  <si>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</si>
  <si>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</si>
  <si>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</si>
  <si>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</si>
  <si>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</si>
  <si>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</si>
  <si>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</si>
  <si>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</si>
  <si>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</si>
  <si>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</si>
  <si>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</si>
  <si>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</si>
  <si>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</si>
  <si>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Literatura precolombina, de la Conquista y la Colonia</t>
  </si>
  <si>
    <t>Luis Miguel Aguas Vanin</t>
  </si>
  <si>
    <t>Cuaderno de Estudio</t>
  </si>
  <si>
    <t>LE_08_01_CO</t>
  </si>
  <si>
    <t>http://pixabay.com/static/uploads/photo/2012/04/18/02/19/colombia-36572_640.png</t>
  </si>
  <si>
    <t>Pantallazo corresponde al minuto 1:40 del video. Se debe elaborar un mapa de acuerdo con la información presentada.</t>
  </si>
  <si>
    <t>https://www.youtube.com/watch?v=49PxATiVnac</t>
  </si>
  <si>
    <t>Ilustración</t>
  </si>
  <si>
    <t>Horizontal</t>
  </si>
  <si>
    <t>Vertical</t>
  </si>
  <si>
    <t xml:space="preserve">Mapa de migración de primeros pobladores en la región actual de Colombia </t>
  </si>
  <si>
    <t>Mapa de ubicación culturas indígenas colombianas</t>
  </si>
  <si>
    <t xml:space="preserve">Sombrear con diferentes colores los departamentos de:
- Cundinamarca y Boyacá - Indicar con etiqueta; “Cultura Muisca”
- Magdalena: Indicar con etiqueta; “Cultura Tayrona”, “Sierra Nevada de Santa Marta
- Caldas, Risaralda, Quindío: Indicar con etiqueta; “Cultura Quimbaya”
- Cauca (región oriental en límites con el Huila): Indicar con etiqueta; “Cultura Tierradentro”
- Sur del Huila: Indicar con etiqueta; “Cultura San Agustín”
</t>
  </si>
  <si>
    <t>http://commons.wikimedia.org/wiki/File:Cacique_Muisca._Homenaje_al_Tejo._Turmequ%C3%A9.jpg</t>
  </si>
  <si>
    <t>Fotografía</t>
  </si>
  <si>
    <t xml:space="preserve">Cacique de Turmequé </t>
  </si>
  <si>
    <t>http://pt.wikipedia.org/wiki/Vacina_do_sapo#mediaviewer/File:Aldeia_Caxinau%C3%A1_no_Acre.jpg</t>
  </si>
  <si>
    <t>Maloka indígena</t>
  </si>
  <si>
    <t>http://commons.wikimedia.org/wiki/File:Palacio_de_la_Inquisicion_by_Edgar.png</t>
  </si>
  <si>
    <t>Palacio de la Inquisición. Cartagena</t>
  </si>
  <si>
    <t>http://upload.wikimedia.org/wikipedia/commons/f/f3/Custodia_Iglesia_Sn_Ignacio.jpg</t>
  </si>
  <si>
    <t>Custodia La Lechuga</t>
  </si>
  <si>
    <t>http://upload.wikimedia.org/wikipedia/commons/4/44/Rodrjuan.jpg</t>
  </si>
  <si>
    <t>Juan Rodríguez Freyle</t>
  </si>
  <si>
    <t xml:space="preserve">http://commons.wikimedia.org/wiki/File:El_desierto_de_La_Candelaria_1.jpg
http://commons.wikimedia.org/wiki/File:Monasterio_de_la_Candelaria%28Colombia%29.jpg
http://commons.wikimedia.org/wiki/File:Altar_de_la_iglesia_del_convento_del_desierto_de_la_candelaria._Raquira,_Boyaca.jpg
</t>
  </si>
  <si>
    <t xml:space="preserve">a) Desierto de La Candelaria
b) Monasterio La Candelaria
c) Altar de la iglesia del Monasterio La Candelaria
</t>
  </si>
  <si>
    <t>Las tres fotos deben ir una al lado de la otra en el recuadro de la imagen.</t>
  </si>
  <si>
    <t>http://upload.wikimedia.org/wikipedia/commons/4/44/Francisca_Josefa_del_Castillo.JPG</t>
  </si>
  <si>
    <t>Madre Francisca Josefa del Castillo</t>
  </si>
  <si>
    <t xml:space="preserve">http://upload.wikimedia.org/wikipedia/commons/0/0e/Ricardo_Moros_Urbina_000.jpg </t>
  </si>
  <si>
    <t>Don Juan de Castellanos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</si>
</sst>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8"/>
      <name val="Century Gothic"/>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22" fillId="0" borderId="0" xfId="0" applyFont="1"/>
    <xf numFmtId="0" fontId="14" fillId="0" borderId="5" xfId="0" applyFont="1" applyBorder="1" applyAlignment="1">
      <alignment wrapText="1"/>
    </xf>
    <xf numFmtId="0" fontId="23" fillId="0" borderId="5" xfId="0" applyFont="1" applyFill="1" applyBorder="1" applyAlignment="1">
      <alignment wrapText="1"/>
    </xf>
    <xf numFmtId="0" fontId="4" fillId="0" borderId="5" xfId="51" applyBorder="1" applyAlignment="1">
      <alignment horizontal="left" vertical="center" wrapText="1"/>
    </xf>
    <xf numFmtId="0" fontId="14" fillId="0" borderId="5" xfId="0" applyFont="1" applyBorder="1" applyAlignment="1">
      <alignment vertical="center" wrapText="1"/>
    </xf>
    <xf numFmtId="0" fontId="14" fillId="0" borderId="5" xfId="0" applyFont="1" applyBorder="1" applyAlignment="1">
      <alignment horizontal="left" wrapText="1"/>
    </xf>
    <xf numFmtId="0" fontId="4" fillId="0" borderId="5" xfId="51" applyBorder="1" applyAlignment="1">
      <alignment horizontal="left" wrapText="1"/>
    </xf>
    <xf numFmtId="0" fontId="24" fillId="0" borderId="5" xfId="0" applyFont="1" applyBorder="1" applyAlignment="1">
      <alignment wrapText="1"/>
    </xf>
    <xf numFmtId="0" fontId="9" fillId="0" borderId="5" xfId="0" applyFont="1" applyFill="1" applyBorder="1" applyAlignment="1">
      <alignment vertical="center" wrapText="1"/>
    </xf>
    <xf numFmtId="0" fontId="24" fillId="0" borderId="5" xfId="0" applyFont="1" applyBorder="1" applyAlignment="1">
      <alignment vertical="center" wrapText="1"/>
    </xf>
    <xf numFmtId="0" fontId="4" fillId="0" borderId="5" xfId="5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1"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31750</xdr:colOff>
      <xdr:row>9</xdr:row>
      <xdr:rowOff>0</xdr:rowOff>
    </xdr:from>
    <xdr:to>
      <xdr:col>12</xdr:col>
      <xdr:colOff>396406</xdr:colOff>
      <xdr:row>10</xdr:row>
      <xdr:rowOff>396461</xdr:rowOff>
    </xdr:to>
    <xdr:pic>
      <xdr:nvPicPr>
        <xdr:cNvPr id="3" name="Imagen 2"/>
        <xdr:cNvPicPr>
          <a:picLocks noChangeAspect="1"/>
        </xdr:cNvPicPr>
      </xdr:nvPicPr>
      <xdr:blipFill>
        <a:blip xmlns:r="http://schemas.openxmlformats.org/officeDocument/2006/relationships" r:embed="rId1"/>
        <a:stretch>
          <a:fillRect/>
        </a:stretch>
      </xdr:blipFill>
      <xdr:spPr>
        <a:xfrm>
          <a:off x="24741188" y="1952625"/>
          <a:ext cx="1920406" cy="10790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19150</xdr:colOff>
          <xdr:row>4</xdr:row>
          <xdr:rowOff>9575</xdr:rowOff>
        </xdr:from>
        <xdr:to>
          <xdr:col>2</xdr:col>
          <xdr:colOff>1038873</xdr:colOff>
          <xdr:row>4</xdr:row>
          <xdr:rowOff>239372</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9575</xdr:rowOff>
        </xdr:from>
        <xdr:to>
          <xdr:col>3</xdr:col>
          <xdr:colOff>866526</xdr:colOff>
          <xdr:row>4</xdr:row>
          <xdr:rowOff>239372</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19150</xdr:colOff>
          <xdr:row>4</xdr:row>
          <xdr:rowOff>9575</xdr:rowOff>
        </xdr:from>
        <xdr:to>
          <xdr:col>5</xdr:col>
          <xdr:colOff>9575</xdr:colOff>
          <xdr:row>4</xdr:row>
          <xdr:rowOff>239372</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1019724</xdr:colOff>
          <xdr:row>15</xdr:row>
          <xdr:rowOff>483531</xdr:rowOff>
        </xdr:from>
        <xdr:to>
          <xdr:col>3</xdr:col>
          <xdr:colOff>828226</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9575</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9575</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pt.wikipedia.org/wiki/Vacina_do_sapo" TargetMode="External"/><Relationship Id="rId7" Type="http://schemas.openxmlformats.org/officeDocument/2006/relationships/hyperlink" Target="http://upload.wikimedia.org/wikipedia/commons/0/0e/Ricardo_Moros_Urbina_000.jpg" TargetMode="External"/><Relationship Id="rId2" Type="http://schemas.openxmlformats.org/officeDocument/2006/relationships/hyperlink" Target="http://commons.wikimedia.org/wiki/File:Cacique_Muisca._Homenaje_al_Tejo._Turmequ%C3%A9.jpg" TargetMode="External"/><Relationship Id="rId1" Type="http://schemas.openxmlformats.org/officeDocument/2006/relationships/hyperlink" Target="https://www.youtube.com/watch?v=49PxATiVnac" TargetMode="External"/><Relationship Id="rId6" Type="http://schemas.openxmlformats.org/officeDocument/2006/relationships/hyperlink" Target="http://upload.wikimedia.org/wikipedia/commons/4/44/Francisca_Josefa_del_Castillo.JPG" TargetMode="External"/><Relationship Id="rId5" Type="http://schemas.openxmlformats.org/officeDocument/2006/relationships/hyperlink" Target="http://upload.wikimedia.org/wikipedia/commons/4/44/Rodrjuan.jpg" TargetMode="External"/><Relationship Id="rId4" Type="http://schemas.openxmlformats.org/officeDocument/2006/relationships/hyperlink" Target="http://commons.wikimedia.org/wiki/File:Palacio_de_la_Inquisicion_by_Edgar.png"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A10" sqref="A10:A108"/>
    </sheetView>
  </sheetViews>
  <sheetFormatPr baseColWidth="10" defaultColWidth="10.875" defaultRowHeight="13.2" x14ac:dyDescent="0.35"/>
  <cols>
    <col min="1" max="1" width="8.75" style="2" bestFit="1" customWidth="1"/>
    <col min="2" max="2" width="72.375" style="2" bestFit="1" customWidth="1"/>
    <col min="3" max="3" width="21.25" style="2" customWidth="1"/>
    <col min="4" max="4" width="46.375" style="2" bestFit="1"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54"/>
      <c r="I1" s="54"/>
      <c r="J1" s="16"/>
      <c r="K1" s="16"/>
    </row>
    <row r="2" spans="1:16" ht="15.85" x14ac:dyDescent="0.5">
      <c r="A2" s="1"/>
      <c r="B2" s="3" t="s">
        <v>145</v>
      </c>
      <c r="C2" s="96" t="s">
        <v>24</v>
      </c>
      <c r="D2" s="97"/>
      <c r="F2" s="89" t="s">
        <v>0</v>
      </c>
      <c r="G2" s="90"/>
      <c r="H2" s="54"/>
      <c r="I2" s="54"/>
      <c r="J2" s="16"/>
    </row>
    <row r="3" spans="1:16" ht="15.85" x14ac:dyDescent="0.5">
      <c r="A3" s="1"/>
      <c r="B3" s="4" t="s">
        <v>8</v>
      </c>
      <c r="C3" s="98">
        <v>8</v>
      </c>
      <c r="D3" s="99"/>
      <c r="F3" s="91"/>
      <c r="G3" s="92"/>
      <c r="H3" s="54"/>
      <c r="I3" s="54"/>
      <c r="J3" s="16"/>
    </row>
    <row r="4" spans="1:16" ht="15.85" x14ac:dyDescent="0.5">
      <c r="A4" s="1"/>
      <c r="B4" s="4" t="s">
        <v>54</v>
      </c>
      <c r="C4" s="100" t="s">
        <v>146</v>
      </c>
      <c r="D4" s="101"/>
      <c r="E4" s="5"/>
      <c r="F4" s="53" t="s">
        <v>55</v>
      </c>
      <c r="G4" s="52" t="s">
        <v>148</v>
      </c>
      <c r="H4" s="54"/>
      <c r="I4" s="54"/>
      <c r="J4" s="16"/>
      <c r="K4" s="16"/>
    </row>
    <row r="5" spans="1:16" ht="16.25" thickBot="1" x14ac:dyDescent="0.55000000000000004">
      <c r="A5" s="1"/>
      <c r="B5" s="6" t="s">
        <v>1</v>
      </c>
      <c r="C5" s="102" t="s">
        <v>147</v>
      </c>
      <c r="D5" s="103"/>
      <c r="E5" s="5"/>
      <c r="F5" s="51" t="str">
        <f>IF(G4="Recurso","Motor del recurso","")</f>
        <v/>
      </c>
      <c r="G5" s="51"/>
      <c r="H5" s="54"/>
      <c r="I5" s="75"/>
      <c r="J5" s="16"/>
      <c r="K5" s="16"/>
    </row>
    <row r="6" spans="1:16" ht="16.25" thickBot="1" x14ac:dyDescent="0.55000000000000004">
      <c r="A6" s="1"/>
      <c r="B6" s="1"/>
      <c r="C6" s="1"/>
      <c r="D6" s="1"/>
      <c r="E6" s="7"/>
      <c r="F6" s="1"/>
      <c r="G6" s="1"/>
      <c r="H6" s="54"/>
      <c r="I6" s="54"/>
      <c r="J6" s="16"/>
      <c r="K6" s="16"/>
    </row>
    <row r="7" spans="1:16" ht="15" customHeight="1" x14ac:dyDescent="0.5">
      <c r="A7" s="1"/>
      <c r="B7" s="38" t="s">
        <v>40</v>
      </c>
      <c r="C7" s="8" t="s">
        <v>149</v>
      </c>
      <c r="D7" s="37" t="s">
        <v>39</v>
      </c>
      <c r="F7" s="1"/>
      <c r="G7" s="1"/>
      <c r="H7" s="1"/>
      <c r="I7" s="1"/>
      <c r="J7" s="16"/>
      <c r="K7" s="16"/>
    </row>
    <row r="8" spans="1:16" s="9" customFormat="1" ht="16.25" thickBot="1" x14ac:dyDescent="0.55000000000000004">
      <c r="A8" s="10"/>
      <c r="B8" s="10"/>
      <c r="C8" s="10"/>
      <c r="D8" s="11"/>
      <c r="E8" s="11"/>
      <c r="F8" s="93" t="s">
        <v>62</v>
      </c>
      <c r="G8" s="94"/>
      <c r="H8" s="94"/>
      <c r="I8" s="95"/>
      <c r="J8" s="18"/>
      <c r="K8" s="12"/>
      <c r="L8" s="2"/>
      <c r="M8" s="2"/>
      <c r="N8" s="2"/>
      <c r="O8" s="2"/>
      <c r="P8" s="2"/>
    </row>
    <row r="9" spans="1:16" ht="13.6" thickBot="1" x14ac:dyDescent="0.4">
      <c r="A9" s="34" t="s">
        <v>2</v>
      </c>
      <c r="B9" s="25" t="s">
        <v>9</v>
      </c>
      <c r="C9" s="24" t="s">
        <v>3</v>
      </c>
      <c r="D9" s="24" t="s">
        <v>4</v>
      </c>
      <c r="E9" s="24" t="s">
        <v>5</v>
      </c>
      <c r="F9" s="74" t="s">
        <v>61</v>
      </c>
      <c r="G9" s="74" t="s">
        <v>59</v>
      </c>
      <c r="H9" s="74" t="s">
        <v>60</v>
      </c>
      <c r="I9" s="74" t="s">
        <v>137</v>
      </c>
      <c r="J9" s="25" t="s">
        <v>6</v>
      </c>
      <c r="K9" s="26" t="s">
        <v>7</v>
      </c>
    </row>
    <row r="10" spans="1:16" s="12" customFormat="1" ht="52.8" x14ac:dyDescent="0.35">
      <c r="A10" s="13" t="str">
        <f>IF(OR(B10&lt;&gt;"",J10&lt;&gt;""),"IMG01","")</f>
        <v>IMG01</v>
      </c>
      <c r="B10" s="77" t="s">
        <v>152</v>
      </c>
      <c r="C10" s="27" t="str">
        <f>IF(OR(B10&lt;&gt;"",J10&lt;&gt;""),IF($G$4="Recurso",CONCATENATE($G$4," ",$G$5),$G$4),"")</f>
        <v>Cuaderno de Estudio</v>
      </c>
      <c r="D10" s="14" t="s">
        <v>153</v>
      </c>
      <c r="E10" s="14" t="s">
        <v>154</v>
      </c>
      <c r="F10" s="14" t="str">
        <f>IF(OR(B10&lt;&gt;"",J10&lt;&gt;""),CONCATENATE($C$7,"_",$A10,IF($G$4="Cuaderno de Estudio","_small",CONCATENATE(IF(I10="","","n"),IF(LEFT($G$5,1)="F",".jpg",".png")))),"")</f>
        <v>LE_08_01_CO_IMG01_small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LE_08_01_CO_IMG01_zoom</v>
      </c>
      <c r="I10" s="14" t="str">
        <f>IF(OR(B10&lt;&gt;"",J10&lt;&gt;""),IF($G$4="Recurso",IF(LEFT($G$5,1)="M",VLOOKUP($G$5,'Definición técnica de imagenes'!$A$3:$G$17,6,FALSE),IF($G$5="F1","","")),'Definición técnica de imagenes'!$F$16),"")</f>
        <v>800 x 600 px</v>
      </c>
      <c r="J10" s="14" t="s">
        <v>156</v>
      </c>
      <c r="K10" s="19" t="s">
        <v>151</v>
      </c>
    </row>
    <row r="11" spans="1:16" s="12" customFormat="1" ht="138" x14ac:dyDescent="0.35">
      <c r="A11" s="13" t="str">
        <f>IF(OR(B11&lt;&gt;"",J11&lt;&gt;""),CONCATENATE(LEFT(A10,3),IF(MID(A10,4,2)+1&lt;10,CONCATENATE("0",MID(A10,4,2)+1))),"")</f>
        <v>IMG02</v>
      </c>
      <c r="B11" s="29" t="s">
        <v>150</v>
      </c>
      <c r="C11" s="27" t="str">
        <f t="shared" ref="C11:C22" si="0">IF(OR(B11&lt;&gt;"",J11&lt;&gt;""),IF($G$4="Recurso",CONCATENATE($G$4," ",$G$5),$G$4),"")</f>
        <v>Cuaderno de Estudio</v>
      </c>
      <c r="D11" s="14" t="s">
        <v>153</v>
      </c>
      <c r="E11" s="14" t="s">
        <v>155</v>
      </c>
      <c r="F11" s="14" t="str">
        <f t="shared" ref="F11:F74" si="1">IF(OR(B11&lt;&gt;"",J11&lt;&gt;""),CONCATENATE($C$7,"_",$A11,IF($G$4="Cuaderno de Estudio","_small",CONCATENATE(IF(I11="","","n"),IF(LEFT($G$5,1)="F",".jpg",".png")))),"")</f>
        <v>LE_08_01_CO_IMG02_small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LE_08_01_CO_IMG02_zoom</v>
      </c>
      <c r="I11" s="14" t="str">
        <f>IF(OR(B11&lt;&gt;"",J11&lt;&gt;""),IF($G$4="Recurso",IF(LEFT($G$5,1)="M",VLOOKUP($G$5,'Definición técnica de imagenes'!$A$3:$G$17,6,FALSE),IF($G$5="F1","","")),'Definición técnica de imagenes'!$F$16),"")</f>
        <v>800 x 600 px</v>
      </c>
      <c r="J11" s="79" t="s">
        <v>157</v>
      </c>
      <c r="K11" s="80" t="s">
        <v>158</v>
      </c>
    </row>
    <row r="12" spans="1:16" s="12" customFormat="1" ht="31.7" x14ac:dyDescent="0.35">
      <c r="A12" s="13" t="str">
        <f t="shared" ref="A12:A18" si="3">IF(OR(B12&lt;&gt;"",J12&lt;&gt;""),CONCATENATE(LEFT(A11,3),IF(MID(A11,4,2)+1&lt;10,CONCATENATE("0",MID(A11,4,2)+1))),"")</f>
        <v>IMG03</v>
      </c>
      <c r="B12" s="81" t="s">
        <v>159</v>
      </c>
      <c r="C12" s="27" t="str">
        <f t="shared" si="0"/>
        <v>Cuaderno de Estudio</v>
      </c>
      <c r="D12" s="14" t="s">
        <v>160</v>
      </c>
      <c r="E12" s="14" t="s">
        <v>154</v>
      </c>
      <c r="F12" s="14" t="str">
        <f t="shared" si="1"/>
        <v>LE_08_01_CO_IMG03_small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LE_08_01_CO_IMG03_zoom</v>
      </c>
      <c r="I12" s="14" t="str">
        <f>IF(OR(B12&lt;&gt;"",J12&lt;&gt;""),IF($G$4="Recurso",IF(LEFT($G$5,1)="M",VLOOKUP($G$5,'Definición técnica de imagenes'!$A$3:$G$17,6,FALSE),IF($G$5="F1","","")),'Definición técnica de imagenes'!$F$16),"")</f>
        <v>800 x 600 px</v>
      </c>
      <c r="J12" s="82" t="s">
        <v>161</v>
      </c>
      <c r="K12" s="19"/>
    </row>
    <row r="13" spans="1:16" s="12" customFormat="1" ht="31.7" x14ac:dyDescent="0.5">
      <c r="A13" s="13" t="str">
        <f t="shared" si="3"/>
        <v>IMG04</v>
      </c>
      <c r="B13" s="84" t="s">
        <v>162</v>
      </c>
      <c r="C13" s="27" t="str">
        <f t="shared" si="0"/>
        <v>Cuaderno de Estudio</v>
      </c>
      <c r="D13" s="14" t="s">
        <v>160</v>
      </c>
      <c r="E13" s="14" t="s">
        <v>154</v>
      </c>
      <c r="F13" s="14" t="str">
        <f t="shared" si="1"/>
        <v>LE_08_01_CO_IMG04_small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LE_08_01_CO_IMG04_zoom</v>
      </c>
      <c r="I13" s="14" t="str">
        <f>IF(OR(B13&lt;&gt;"",J13&lt;&gt;""),IF($G$4="Recurso",IF(LEFT($G$5,1)="M",VLOOKUP($G$5,'Definición técnica de imagenes'!$A$3:$G$17,6,FALSE),IF($G$5="F1","","")),'Definición técnica de imagenes'!$F$16),"")</f>
        <v>800 x 600 px</v>
      </c>
      <c r="J13" s="82" t="s">
        <v>163</v>
      </c>
      <c r="K13" s="19"/>
    </row>
    <row r="14" spans="1:16" s="12" customFormat="1" ht="15.85" x14ac:dyDescent="0.5">
      <c r="A14" s="13" t="str">
        <f t="shared" si="3"/>
        <v>IMG05</v>
      </c>
      <c r="B14" s="84" t="s">
        <v>164</v>
      </c>
      <c r="C14" s="27" t="str">
        <f t="shared" si="0"/>
        <v>Cuaderno de Estudio</v>
      </c>
      <c r="D14" s="14" t="s">
        <v>160</v>
      </c>
      <c r="E14" s="14" t="s">
        <v>154</v>
      </c>
      <c r="F14" s="14" t="str">
        <f t="shared" si="1"/>
        <v>LE_08_01_CO_IMG05_small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LE_08_01_CO_IMG05_zoom</v>
      </c>
      <c r="I14" s="14" t="str">
        <f>IF(OR(B14&lt;&gt;"",J14&lt;&gt;""),IF($G$4="Recurso",IF(LEFT($G$5,1)="M",VLOOKUP($G$5,'Definición técnica de imagenes'!$A$3:$G$17,6,FALSE),IF($G$5="F1","","")),'Definición técnica de imagenes'!$F$16),"")</f>
        <v>800 x 600 px</v>
      </c>
      <c r="J14" s="79" t="s">
        <v>165</v>
      </c>
      <c r="K14" s="19"/>
    </row>
    <row r="15" spans="1:16" s="12" customFormat="1" ht="15.45" x14ac:dyDescent="0.45">
      <c r="A15" s="13" t="str">
        <f t="shared" si="3"/>
        <v>IMG06</v>
      </c>
      <c r="B15" s="78" t="s">
        <v>166</v>
      </c>
      <c r="C15" s="27" t="str">
        <f t="shared" si="0"/>
        <v>Cuaderno de Estudio</v>
      </c>
      <c r="D15" s="14" t="s">
        <v>160</v>
      </c>
      <c r="E15" s="14" t="s">
        <v>155</v>
      </c>
      <c r="F15" s="14" t="str">
        <f t="shared" si="1"/>
        <v>LE_08_01_CO_IMG06_small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LE_08_01_CO_IMG06_zoom</v>
      </c>
      <c r="I15" s="14" t="str">
        <f>IF(OR(B15&lt;&gt;"",J15&lt;&gt;""),IF($G$4="Recurso",IF(LEFT($G$5,1)="M",VLOOKUP($G$5,'Definición técnica de imagenes'!$A$3:$G$17,6,FALSE),IF($G$5="F1","","")),'Definición técnica de imagenes'!$F$16),"")</f>
        <v>800 x 600 px</v>
      </c>
      <c r="J15" s="85" t="s">
        <v>167</v>
      </c>
      <c r="K15" s="21"/>
    </row>
    <row r="16" spans="1:16" s="12" customFormat="1" ht="15.85" x14ac:dyDescent="0.5">
      <c r="A16" s="13" t="str">
        <f t="shared" si="3"/>
        <v>IMG07</v>
      </c>
      <c r="B16" s="84" t="s">
        <v>168</v>
      </c>
      <c r="C16" s="27" t="str">
        <f t="shared" si="0"/>
        <v>Cuaderno de Estudio</v>
      </c>
      <c r="D16" s="14" t="s">
        <v>160</v>
      </c>
      <c r="E16" s="86" t="s">
        <v>155</v>
      </c>
      <c r="F16" s="14" t="str">
        <f t="shared" si="1"/>
        <v>LE_08_01_CO_IMG07_small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LE_08_01_CO_IMG07_zoom</v>
      </c>
      <c r="I16" s="14" t="str">
        <f>IF(OR(B16&lt;&gt;"",J16&lt;&gt;""),IF($G$4="Recurso",IF(LEFT($G$5,1)="M",VLOOKUP($G$5,'Definición técnica de imagenes'!$A$3:$G$17,6,FALSE),IF($G$5="F1","","")),'Definición técnica de imagenes'!$F$16),"")</f>
        <v>800 x 600 px</v>
      </c>
      <c r="J16" s="87" t="s">
        <v>169</v>
      </c>
      <c r="K16" s="35"/>
    </row>
    <row r="17" spans="1:11" s="12" customFormat="1" ht="79.2" x14ac:dyDescent="0.35">
      <c r="A17" s="13" t="str">
        <f t="shared" si="3"/>
        <v>IMG08</v>
      </c>
      <c r="B17" s="83" t="s">
        <v>170</v>
      </c>
      <c r="C17" s="27" t="str">
        <f t="shared" si="0"/>
        <v>Cuaderno de Estudio</v>
      </c>
      <c r="D17" s="14" t="s">
        <v>160</v>
      </c>
      <c r="E17" s="14" t="s">
        <v>154</v>
      </c>
      <c r="F17" s="14" t="str">
        <f t="shared" si="1"/>
        <v>LE_08_01_CO_IMG08_small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LE_08_01_CO_IMG08_zoom</v>
      </c>
      <c r="I17" s="14" t="str">
        <f>IF(OR(B17&lt;&gt;"",J17&lt;&gt;""),IF($G$4="Recurso",IF(LEFT($G$5,1)="M",VLOOKUP($G$5,'Definición técnica de imagenes'!$A$3:$G$17,6,FALSE),IF($G$5="F1","","")),'Definición técnica de imagenes'!$F$16),"")</f>
        <v>800 x 600 px</v>
      </c>
      <c r="J17" s="85" t="s">
        <v>171</v>
      </c>
      <c r="K17" s="85" t="s">
        <v>172</v>
      </c>
    </row>
    <row r="18" spans="1:11" s="12" customFormat="1" ht="31.7" x14ac:dyDescent="0.5">
      <c r="A18" s="13" t="str">
        <f t="shared" si="3"/>
        <v>IMG09</v>
      </c>
      <c r="B18" s="84" t="s">
        <v>173</v>
      </c>
      <c r="C18" s="27" t="str">
        <f t="shared" si="0"/>
        <v>Cuaderno de Estudio</v>
      </c>
      <c r="D18" s="14" t="s">
        <v>160</v>
      </c>
      <c r="E18" s="14" t="s">
        <v>155</v>
      </c>
      <c r="F18" s="14" t="str">
        <f t="shared" si="1"/>
        <v>LE_08_01_CO_IMG09_small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LE_08_01_CO_IMG09_zoom</v>
      </c>
      <c r="I18" s="14" t="str">
        <f>IF(OR(B18&lt;&gt;"",J18&lt;&gt;""),IF($G$4="Recurso",IF(LEFT($G$5,1)="M",VLOOKUP($G$5,'Definición técnica de imagenes'!$A$3:$G$17,6,FALSE),IF($G$5="F1","","")),'Definición técnica de imagenes'!$F$16),"")</f>
        <v>800 x 600 px</v>
      </c>
      <c r="J18" s="87" t="s">
        <v>174</v>
      </c>
      <c r="K18" s="21"/>
    </row>
    <row r="19" spans="1:11" s="12" customFormat="1" ht="31.7" x14ac:dyDescent="0.35">
      <c r="A19" s="13" t="str">
        <f>IF(OR(B19&lt;&gt;"",J19&lt;&gt;""),CONCATENATE(LEFT(A18,3),IF(MID(A18,4,2)+1&lt;10,CONCATENATE("0",MID(A18,4,2)+1),MID(A18,4,2)+1)),"")</f>
        <v>IMG10</v>
      </c>
      <c r="B19" s="88" t="s">
        <v>175</v>
      </c>
      <c r="C19" s="27" t="str">
        <f t="shared" si="0"/>
        <v>Cuaderno de Estudio</v>
      </c>
      <c r="D19" s="14" t="s">
        <v>160</v>
      </c>
      <c r="E19" s="14" t="s">
        <v>155</v>
      </c>
      <c r="F19" s="14" t="str">
        <f t="shared" si="1"/>
        <v>LE_08_01_CO_IMG10_small</v>
      </c>
      <c r="G19" s="14" t="str">
        <f>IF(F19&lt;&gt;"",IF($G$4="Recurso",IF(LEFT($G$5,1)="M",VLOOKUP($G$5,'Definición técnica de imagenes'!$A$3:$G$17,5,FALSE),IF($G$5="F1",'Definición técnica de imagenes'!$E$15,'Definición técnica de imagenes'!$F$13)),'Definición técnica de imagenes'!$E$16),"")</f>
        <v>526 x 370 px</v>
      </c>
      <c r="H19" s="14" t="str">
        <f t="shared" si="2"/>
        <v>LE_08_01_CO_IMG10_zoom</v>
      </c>
      <c r="I19" s="14" t="str">
        <f>IF(OR(B19&lt;&gt;"",J19&lt;&gt;""),IF($G$4="Recurso",IF(LEFT($G$5,1)="M",VLOOKUP($G$5,'Definición técnica de imagenes'!$A$3:$G$17,6,FALSE),IF($G$5="F1","","")),'Definición técnica de imagenes'!$F$16),"")</f>
        <v>800 x 600 px</v>
      </c>
      <c r="J19" s="87" t="s">
        <v>176</v>
      </c>
      <c r="K19" s="35"/>
    </row>
    <row r="20" spans="1:11" s="12" customFormat="1" x14ac:dyDescent="0.35">
      <c r="A20" s="13" t="str">
        <f t="shared" ref="A20:A83" si="4">IF(OR(B20&lt;&gt;"",J20&lt;&gt;""),CONCATENATE(LEFT(A19,3),IF(MID(A19,4,2)+1&lt;10,CONCATENATE("0",MID(A19,4,2)+1),MID(A19,4,2)+1)),"")</f>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35">
      <c r="A21" s="13" t="str">
        <f t="shared" si="4"/>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35">
      <c r="A22" s="13" t="str">
        <f t="shared" si="4"/>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35">
      <c r="A23" s="13" t="str">
        <f t="shared" si="4"/>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35">
      <c r="A24" s="13" t="str">
        <f t="shared" si="4"/>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35">
      <c r="A25" s="13" t="str">
        <f t="shared" si="4"/>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35">
      <c r="A26" s="13" t="str">
        <f t="shared" si="4"/>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35">
      <c r="A27" s="13" t="str">
        <f t="shared" si="4"/>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35">
      <c r="A28" s="13" t="str">
        <f t="shared" si="4"/>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35">
      <c r="A29" s="13" t="str">
        <f t="shared" si="4"/>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35">
      <c r="A30" s="13" t="str">
        <f t="shared" si="4"/>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35">
      <c r="A31" s="13" t="str">
        <f t="shared" si="4"/>
        <v/>
      </c>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35">
      <c r="A32" s="13" t="str">
        <f t="shared" si="4"/>
        <v/>
      </c>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35">
      <c r="A33" s="13" t="str">
        <f t="shared" si="4"/>
        <v/>
      </c>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35">
      <c r="A34" s="13" t="str">
        <f t="shared" si="4"/>
        <v/>
      </c>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35">
      <c r="A35" s="13" t="str">
        <f t="shared" si="4"/>
        <v/>
      </c>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35">
      <c r="A36" s="13" t="str">
        <f t="shared" si="4"/>
        <v/>
      </c>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35">
      <c r="A37" s="13" t="str">
        <f t="shared" si="4"/>
        <v/>
      </c>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35">
      <c r="A38" s="13" t="str">
        <f t="shared" si="4"/>
        <v/>
      </c>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35">
      <c r="A39" s="13" t="str">
        <f t="shared" si="4"/>
        <v/>
      </c>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35">
      <c r="A40" s="13" t="str">
        <f t="shared" si="4"/>
        <v/>
      </c>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35">
      <c r="A41" s="13" t="str">
        <f t="shared" si="4"/>
        <v/>
      </c>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35">
      <c r="A42" s="13" t="str">
        <f t="shared" si="4"/>
        <v/>
      </c>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35">
      <c r="A43" s="13" t="str">
        <f t="shared" si="4"/>
        <v/>
      </c>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35">
      <c r="A44" s="13" t="str">
        <f t="shared" si="4"/>
        <v/>
      </c>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35">
      <c r="A45" s="13" t="str">
        <f t="shared" si="4"/>
        <v/>
      </c>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35">
      <c r="A46" s="13" t="str">
        <f t="shared" si="4"/>
        <v/>
      </c>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35">
      <c r="A47" s="13" t="str">
        <f t="shared" si="4"/>
        <v/>
      </c>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35">
      <c r="A48" s="13" t="str">
        <f t="shared" si="4"/>
        <v/>
      </c>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35">
      <c r="A49" s="13" t="str">
        <f t="shared" si="4"/>
        <v/>
      </c>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35">
      <c r="A50" s="13" t="str">
        <f t="shared" si="4"/>
        <v/>
      </c>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35">
      <c r="A51" s="13" t="str">
        <f t="shared" si="4"/>
        <v/>
      </c>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35">
      <c r="A52" s="13" t="str">
        <f t="shared" si="4"/>
        <v/>
      </c>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35">
      <c r="A53" s="13" t="str">
        <f t="shared" si="4"/>
        <v/>
      </c>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35">
      <c r="A54" s="13" t="str">
        <f t="shared" si="4"/>
        <v/>
      </c>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35">
      <c r="A55" s="13" t="str">
        <f t="shared" si="4"/>
        <v/>
      </c>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35">
      <c r="A56" s="13" t="str">
        <f t="shared" si="4"/>
        <v/>
      </c>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35">
      <c r="A57" s="13" t="str">
        <f t="shared" si="4"/>
        <v/>
      </c>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35">
      <c r="A58" s="13" t="str">
        <f t="shared" si="4"/>
        <v/>
      </c>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35">
      <c r="A59" s="13" t="str">
        <f t="shared" si="4"/>
        <v/>
      </c>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35">
      <c r="A60" s="13" t="str">
        <f t="shared" si="4"/>
        <v/>
      </c>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35">
      <c r="A61" s="13" t="str">
        <f t="shared" si="4"/>
        <v/>
      </c>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35">
      <c r="A62" s="13" t="str">
        <f t="shared" si="4"/>
        <v/>
      </c>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35">
      <c r="A63" s="13" t="str">
        <f t="shared" si="4"/>
        <v/>
      </c>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35">
      <c r="A64" s="13" t="str">
        <f t="shared" si="4"/>
        <v/>
      </c>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35">
      <c r="A65" s="13" t="str">
        <f t="shared" si="4"/>
        <v/>
      </c>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35">
      <c r="A66" s="13" t="str">
        <f t="shared" si="4"/>
        <v/>
      </c>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35">
      <c r="A67" s="13" t="str">
        <f t="shared" si="4"/>
        <v/>
      </c>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35">
      <c r="A68" s="13" t="str">
        <f t="shared" si="4"/>
        <v/>
      </c>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35">
      <c r="A69" s="13" t="str">
        <f t="shared" si="4"/>
        <v/>
      </c>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35">
      <c r="A70" s="13" t="str">
        <f t="shared" si="4"/>
        <v/>
      </c>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35">
      <c r="A71" s="13" t="str">
        <f t="shared" si="4"/>
        <v/>
      </c>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35">
      <c r="A72" s="13" t="str">
        <f t="shared" si="4"/>
        <v/>
      </c>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35">
      <c r="A73" s="13" t="str">
        <f t="shared" si="4"/>
        <v/>
      </c>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35">
      <c r="A74" s="13" t="str">
        <f t="shared" si="4"/>
        <v/>
      </c>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35">
      <c r="A75" s="13" t="str">
        <f t="shared" si="4"/>
        <v/>
      </c>
      <c r="B75" s="13"/>
      <c r="C75" s="13"/>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35">
      <c r="A76" s="13" t="str">
        <f t="shared" si="4"/>
        <v/>
      </c>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IF(OR(B76&lt;&gt;"",J76&lt;&gt;""),IF($G$4="Recurso",IF(LEFT($G$5,1)="M",VLOOKUP($G$5,'Definición técnica de imagenes'!$A$3:$G$17,6,FALSE),IF($G$5="F1","","")),'Definición técnica de imagenes'!$F$16),"")</f>
        <v/>
      </c>
      <c r="J76" s="14"/>
      <c r="K76" s="15"/>
    </row>
    <row r="77" spans="1:11" s="12" customFormat="1" x14ac:dyDescent="0.35">
      <c r="A77" s="13" t="str">
        <f t="shared" si="4"/>
        <v/>
      </c>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IF(OR(B77&lt;&gt;"",J77&lt;&gt;""),IF($G$4="Recurso",IF(LEFT($G$5,1)="M",VLOOKUP($G$5,'Definición técnica de imagenes'!$A$3:$G$17,6,FALSE),IF($G$5="F1","","")),'Definición técnica de imagenes'!$F$16),"")</f>
        <v/>
      </c>
      <c r="J77" s="14"/>
      <c r="K77" s="15"/>
    </row>
    <row r="78" spans="1:11" s="12" customFormat="1" x14ac:dyDescent="0.35">
      <c r="A78" s="13" t="str">
        <f t="shared" si="4"/>
        <v/>
      </c>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IF(OR(B78&lt;&gt;"",J78&lt;&gt;""),IF($G$4="Recurso",IF(LEFT($G$5,1)="M",VLOOKUP($G$5,'Definición técnica de imagenes'!$A$3:$G$17,6,FALSE),IF($G$5="F1","","")),'Definición técnica de imagenes'!$F$16),"")</f>
        <v/>
      </c>
      <c r="J78" s="14"/>
      <c r="K78" s="15"/>
    </row>
    <row r="79" spans="1:11" s="12" customFormat="1" x14ac:dyDescent="0.35">
      <c r="A79" s="13" t="str">
        <f t="shared" si="4"/>
        <v/>
      </c>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IF(OR(B79&lt;&gt;"",J79&lt;&gt;""),IF($G$4="Recurso",IF(LEFT($G$5,1)="M",VLOOKUP($G$5,'Definición técnica de imagenes'!$A$3:$G$17,6,FALSE),IF($G$5="F1","","")),'Definición técnica de imagenes'!$F$16),"")</f>
        <v/>
      </c>
      <c r="J79" s="14"/>
      <c r="K79" s="15"/>
    </row>
    <row r="80" spans="1:11" s="12" customFormat="1" x14ac:dyDescent="0.35">
      <c r="A80" s="13" t="str">
        <f t="shared" si="4"/>
        <v/>
      </c>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IF(OR(B80&lt;&gt;"",J80&lt;&gt;""),IF($G$4="Recurso",IF(LEFT($G$5,1)="M",VLOOKUP($G$5,'Definición técnica de imagenes'!$A$3:$G$17,6,FALSE),IF($G$5="F1","","")),'Definición técnica de imagenes'!$F$16),"")</f>
        <v/>
      </c>
      <c r="J80" s="14"/>
      <c r="K80" s="15"/>
    </row>
    <row r="81" spans="1:11" s="12" customFormat="1" x14ac:dyDescent="0.35">
      <c r="A81" s="13" t="str">
        <f t="shared" si="4"/>
        <v/>
      </c>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IF(OR(B81&lt;&gt;"",J81&lt;&gt;""),IF($G$4="Recurso",IF(LEFT($G$5,1)="M",VLOOKUP($G$5,'Definición técnica de imagenes'!$A$3:$G$17,6,FALSE),IF($G$5="F1","","")),'Definición técnica de imagenes'!$F$16),"")</f>
        <v/>
      </c>
      <c r="J81" s="14"/>
      <c r="K81" s="15"/>
    </row>
    <row r="82" spans="1:11" s="12" customFormat="1" x14ac:dyDescent="0.35">
      <c r="A82" s="13" t="str">
        <f t="shared" si="4"/>
        <v/>
      </c>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IF(OR(B82&lt;&gt;"",J82&lt;&gt;""),IF($G$4="Recurso",IF(LEFT($G$5,1)="M",VLOOKUP($G$5,'Definición técnica de imagenes'!$A$3:$G$17,6,FALSE),IF($G$5="F1","","")),'Definición técnica de imagenes'!$F$16),"")</f>
        <v/>
      </c>
      <c r="J82" s="14"/>
      <c r="K82" s="15"/>
    </row>
    <row r="83" spans="1:11" s="12" customFormat="1" x14ac:dyDescent="0.35">
      <c r="A83" s="13" t="str">
        <f t="shared" si="4"/>
        <v/>
      </c>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IF(OR(B83&lt;&gt;"",J83&lt;&gt;""),IF($G$4="Recurso",IF(LEFT($G$5,1)="M",VLOOKUP($G$5,'Definición técnica de imagenes'!$A$3:$G$17,6,FALSE),IF($G$5="F1","","")),'Definición técnica de imagenes'!$F$16),"")</f>
        <v/>
      </c>
      <c r="J83" s="14"/>
      <c r="K83" s="15"/>
    </row>
    <row r="84" spans="1:11" s="12" customFormat="1" x14ac:dyDescent="0.35">
      <c r="A84" s="13" t="str">
        <f t="shared" ref="A84:A108" si="7">IF(OR(B84&lt;&gt;"",J84&lt;&gt;""),CONCATENATE(LEFT(A83,3),IF(MID(A83,4,2)+1&lt;10,CONCATENATE("0",MID(A83,4,2)+1),MID(A83,4,2)+1)),"")</f>
        <v/>
      </c>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IF(OR(B84&lt;&gt;"",J84&lt;&gt;""),IF($G$4="Recurso",IF(LEFT($G$5,1)="M",VLOOKUP($G$5,'Definición técnica de imagenes'!$A$3:$G$17,6,FALSE),IF($G$5="F1","","")),'Definición técnica de imagenes'!$F$16),"")</f>
        <v/>
      </c>
      <c r="J84" s="14"/>
      <c r="K84" s="15"/>
    </row>
    <row r="85" spans="1:11" s="12" customFormat="1" x14ac:dyDescent="0.35">
      <c r="A85" s="13" t="str">
        <f t="shared" si="7"/>
        <v/>
      </c>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IF(OR(B85&lt;&gt;"",J85&lt;&gt;""),IF($G$4="Recurso",IF(LEFT($G$5,1)="M",VLOOKUP($G$5,'Definición técnica de imagenes'!$A$3:$G$17,6,FALSE),IF($G$5="F1","","")),'Definición técnica de imagenes'!$F$16),"")</f>
        <v/>
      </c>
      <c r="J85" s="14"/>
      <c r="K85" s="15"/>
    </row>
    <row r="86" spans="1:11" s="12" customFormat="1" x14ac:dyDescent="0.35">
      <c r="A86" s="13" t="str">
        <f t="shared" si="7"/>
        <v/>
      </c>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IF(OR(B86&lt;&gt;"",J86&lt;&gt;""),IF($G$4="Recurso",IF(LEFT($G$5,1)="M",VLOOKUP($G$5,'Definición técnica de imagenes'!$A$3:$G$17,6,FALSE),IF($G$5="F1","","")),'Definición técnica de imagenes'!$F$16),"")</f>
        <v/>
      </c>
      <c r="J86" s="14"/>
      <c r="K86" s="15"/>
    </row>
    <row r="87" spans="1:11" s="12" customFormat="1" x14ac:dyDescent="0.35">
      <c r="A87" s="13" t="str">
        <f t="shared" si="7"/>
        <v/>
      </c>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IF(OR(B87&lt;&gt;"",J87&lt;&gt;""),IF($G$4="Recurso",IF(LEFT($G$5,1)="M",VLOOKUP($G$5,'Definición técnica de imagenes'!$A$3:$G$17,6,FALSE),IF($G$5="F1","","")),'Definición técnica de imagenes'!$F$16),"")</f>
        <v/>
      </c>
      <c r="J87" s="14"/>
      <c r="K87" s="15"/>
    </row>
    <row r="88" spans="1:11" s="12" customFormat="1" x14ac:dyDescent="0.35">
      <c r="A88" s="13" t="str">
        <f t="shared" si="7"/>
        <v/>
      </c>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IF(OR(B88&lt;&gt;"",J88&lt;&gt;""),IF($G$4="Recurso",IF(LEFT($G$5,1)="M",VLOOKUP($G$5,'Definición técnica de imagenes'!$A$3:$G$17,6,FALSE),IF($G$5="F1","","")),'Definición técnica de imagenes'!$F$16),"")</f>
        <v/>
      </c>
      <c r="J88" s="14"/>
      <c r="K88" s="15"/>
    </row>
    <row r="89" spans="1:11" s="12" customFormat="1" x14ac:dyDescent="0.35">
      <c r="A89" s="13" t="str">
        <f t="shared" si="7"/>
        <v/>
      </c>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IF(OR(B89&lt;&gt;"",J89&lt;&gt;""),IF($G$4="Recurso",IF(LEFT($G$5,1)="M",VLOOKUP($G$5,'Definición técnica de imagenes'!$A$3:$G$17,6,FALSE),IF($G$5="F1","","")),'Definición técnica de imagenes'!$F$16),"")</f>
        <v/>
      </c>
      <c r="J89" s="14"/>
      <c r="K89" s="15"/>
    </row>
    <row r="90" spans="1:11" s="12" customFormat="1" x14ac:dyDescent="0.35">
      <c r="A90" s="13" t="str">
        <f t="shared" si="7"/>
        <v/>
      </c>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IF(OR(B90&lt;&gt;"",J90&lt;&gt;""),IF($G$4="Recurso",IF(LEFT($G$5,1)="M",VLOOKUP($G$5,'Definición técnica de imagenes'!$A$3:$G$17,6,FALSE),IF($G$5="F1","","")),'Definición técnica de imagenes'!$F$16),"")</f>
        <v/>
      </c>
      <c r="J90" s="14"/>
      <c r="K90" s="15"/>
    </row>
    <row r="91" spans="1:11" s="12" customFormat="1" x14ac:dyDescent="0.35">
      <c r="A91" s="13" t="str">
        <f t="shared" si="7"/>
        <v/>
      </c>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IF(OR(B91&lt;&gt;"",J91&lt;&gt;""),IF($G$4="Recurso",IF(LEFT($G$5,1)="M",VLOOKUP($G$5,'Definición técnica de imagenes'!$A$3:$G$17,6,FALSE),IF($G$5="F1","","")),'Definición técnica de imagenes'!$F$16),"")</f>
        <v/>
      </c>
      <c r="J91" s="14"/>
      <c r="K91" s="15"/>
    </row>
    <row r="92" spans="1:11" s="12" customFormat="1" x14ac:dyDescent="0.35">
      <c r="A92" s="13" t="str">
        <f t="shared" si="7"/>
        <v/>
      </c>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IF(OR(B92&lt;&gt;"",J92&lt;&gt;""),IF($G$4="Recurso",IF(LEFT($G$5,1)="M",VLOOKUP($G$5,'Definición técnica de imagenes'!$A$3:$G$17,6,FALSE),IF($G$5="F1","","")),'Definición técnica de imagenes'!$F$16),"")</f>
        <v/>
      </c>
      <c r="J92" s="14"/>
      <c r="K92" s="15"/>
    </row>
    <row r="93" spans="1:11" s="12" customFormat="1" x14ac:dyDescent="0.35">
      <c r="A93" s="13" t="str">
        <f t="shared" si="7"/>
        <v/>
      </c>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IF(OR(B93&lt;&gt;"",J93&lt;&gt;""),IF($G$4="Recurso",IF(LEFT($G$5,1)="M",VLOOKUP($G$5,'Definición técnica de imagenes'!$A$3:$G$17,6,FALSE),IF($G$5="F1","","")),'Definición técnica de imagenes'!$F$16),"")</f>
        <v/>
      </c>
      <c r="J93" s="14"/>
      <c r="K93" s="15"/>
    </row>
    <row r="94" spans="1:11" s="12" customFormat="1" x14ac:dyDescent="0.35">
      <c r="A94" s="13" t="str">
        <f t="shared" si="7"/>
        <v/>
      </c>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IF(OR(B94&lt;&gt;"",J94&lt;&gt;""),IF($G$4="Recurso",IF(LEFT($G$5,1)="M",VLOOKUP($G$5,'Definición técnica de imagenes'!$A$3:$G$17,6,FALSE),IF($G$5="F1","","")),'Definición técnica de imagenes'!$F$16),"")</f>
        <v/>
      </c>
      <c r="J94" s="14"/>
      <c r="K94" s="15"/>
    </row>
    <row r="95" spans="1:11" s="12" customFormat="1" x14ac:dyDescent="0.35">
      <c r="A95" s="13" t="str">
        <f t="shared" si="7"/>
        <v/>
      </c>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IF(OR(B95&lt;&gt;"",J95&lt;&gt;""),IF($G$4="Recurso",IF(LEFT($G$5,1)="M",VLOOKUP($G$5,'Definición técnica de imagenes'!$A$3:$G$17,6,FALSE),IF($G$5="F1","","")),'Definición técnica de imagenes'!$F$16),"")</f>
        <v/>
      </c>
      <c r="J95" s="14"/>
      <c r="K95" s="15"/>
    </row>
    <row r="96" spans="1:11" s="12" customFormat="1" x14ac:dyDescent="0.35">
      <c r="A96" s="13" t="str">
        <f t="shared" si="7"/>
        <v/>
      </c>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IF(OR(B96&lt;&gt;"",J96&lt;&gt;""),IF($G$4="Recurso",IF(LEFT($G$5,1)="M",VLOOKUP($G$5,'Definición técnica de imagenes'!$A$3:$G$17,6,FALSE),IF($G$5="F1","","")),'Definición técnica de imagenes'!$F$16),"")</f>
        <v/>
      </c>
      <c r="J96" s="14"/>
      <c r="K96" s="15"/>
    </row>
    <row r="97" spans="1:11" s="12" customFormat="1" x14ac:dyDescent="0.35">
      <c r="A97" s="13" t="str">
        <f t="shared" si="7"/>
        <v/>
      </c>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IF(OR(B97&lt;&gt;"",J97&lt;&gt;""),IF($G$4="Recurso",IF(LEFT($G$5,1)="M",VLOOKUP($G$5,'Definición técnica de imagenes'!$A$3:$G$17,6,FALSE),IF($G$5="F1","","")),'Definición técnica de imagenes'!$F$16),"")</f>
        <v/>
      </c>
      <c r="J97" s="14"/>
      <c r="K97" s="15"/>
    </row>
    <row r="98" spans="1:11" s="12" customFormat="1" x14ac:dyDescent="0.35">
      <c r="A98" s="13" t="str">
        <f t="shared" si="7"/>
        <v/>
      </c>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IF(OR(B98&lt;&gt;"",J98&lt;&gt;""),IF($G$4="Recurso",IF(LEFT($G$5,1)="M",VLOOKUP($G$5,'Definición técnica de imagenes'!$A$3:$G$17,6,FALSE),IF($G$5="F1","","")),'Definición técnica de imagenes'!$F$16),"")</f>
        <v/>
      </c>
      <c r="J98" s="14"/>
      <c r="K98" s="15"/>
    </row>
    <row r="99" spans="1:11" s="12" customFormat="1" x14ac:dyDescent="0.35">
      <c r="A99" s="13" t="str">
        <f t="shared" si="7"/>
        <v/>
      </c>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IF(OR(B99&lt;&gt;"",J99&lt;&gt;""),IF($G$4="Recurso",IF(LEFT($G$5,1)="M",VLOOKUP($G$5,'Definición técnica de imagenes'!$A$3:$G$17,6,FALSE),IF($G$5="F1","","")),'Definición técnica de imagenes'!$F$16),"")</f>
        <v/>
      </c>
      <c r="J99" s="14"/>
      <c r="K99" s="15"/>
    </row>
    <row r="100" spans="1:11" s="12" customFormat="1" x14ac:dyDescent="0.35">
      <c r="A100" s="13" t="str">
        <f t="shared" si="7"/>
        <v/>
      </c>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IF(OR(B100&lt;&gt;"",J100&lt;&gt;""),IF($G$4="Recurso",IF(LEFT($G$5,1)="M",VLOOKUP($G$5,'Definición técnica de imagenes'!$A$3:$G$17,6,FALSE),IF($G$5="F1","","")),'Definición técnica de imagenes'!$F$16),"")</f>
        <v/>
      </c>
      <c r="J100" s="14"/>
      <c r="K100" s="15"/>
    </row>
    <row r="101" spans="1:11" s="12" customFormat="1" x14ac:dyDescent="0.35">
      <c r="A101" s="13" t="str">
        <f t="shared" si="7"/>
        <v/>
      </c>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IF(OR(B101&lt;&gt;"",J101&lt;&gt;""),IF($G$4="Recurso",IF(LEFT($G$5,1)="M",VLOOKUP($G$5,'Definición técnica de imagenes'!$A$3:$G$17,6,FALSE),IF($G$5="F1","","")),'Definición técnica de imagenes'!$F$16),"")</f>
        <v/>
      </c>
      <c r="J101" s="14"/>
      <c r="K101" s="15"/>
    </row>
    <row r="102" spans="1:11" s="12" customFormat="1" x14ac:dyDescent="0.35">
      <c r="A102" s="13" t="str">
        <f t="shared" si="7"/>
        <v/>
      </c>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IF(OR(B102&lt;&gt;"",J102&lt;&gt;""),IF($G$4="Recurso",IF(LEFT($G$5,1)="M",VLOOKUP($G$5,'Definición técnica de imagenes'!$A$3:$G$17,6,FALSE),IF($G$5="F1","","")),'Definición técnica de imagenes'!$F$16),"")</f>
        <v/>
      </c>
      <c r="J102" s="14"/>
      <c r="K102" s="15"/>
    </row>
    <row r="103" spans="1:11" s="12" customFormat="1" x14ac:dyDescent="0.35">
      <c r="A103" s="13" t="str">
        <f t="shared" si="7"/>
        <v/>
      </c>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IF(OR(B103&lt;&gt;"",J103&lt;&gt;""),IF($G$4="Recurso",IF(LEFT($G$5,1)="M",VLOOKUP($G$5,'Definición técnica de imagenes'!$A$3:$G$17,6,FALSE),IF($G$5="F1","","")),'Definición técnica de imagenes'!$F$16),"")</f>
        <v/>
      </c>
      <c r="J103" s="14"/>
      <c r="K103" s="15"/>
    </row>
    <row r="104" spans="1:11" s="12" customFormat="1" x14ac:dyDescent="0.35">
      <c r="A104" s="13" t="str">
        <f t="shared" si="7"/>
        <v/>
      </c>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IF(OR(B104&lt;&gt;"",J104&lt;&gt;""),IF($G$4="Recurso",IF(LEFT($G$5,1)="M",VLOOKUP($G$5,'Definición técnica de imagenes'!$A$3:$G$17,6,FALSE),IF($G$5="F1","","")),'Definición técnica de imagenes'!$F$16),"")</f>
        <v/>
      </c>
      <c r="J104" s="14"/>
      <c r="K104" s="15"/>
    </row>
    <row r="105" spans="1:11" s="12" customFormat="1" x14ac:dyDescent="0.35">
      <c r="A105" s="13" t="str">
        <f t="shared" si="7"/>
        <v/>
      </c>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IF(OR(B105&lt;&gt;"",J105&lt;&gt;""),IF($G$4="Recurso",IF(LEFT($G$5,1)="M",VLOOKUP($G$5,'Definición técnica de imagenes'!$A$3:$G$17,6,FALSE),IF($G$5="F1","","")),'Definición técnica de imagenes'!$F$16),"")</f>
        <v/>
      </c>
      <c r="J105" s="14"/>
      <c r="K105" s="15"/>
    </row>
    <row r="106" spans="1:11" s="12" customFormat="1" x14ac:dyDescent="0.35">
      <c r="A106" s="13" t="str">
        <f t="shared" si="7"/>
        <v/>
      </c>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IF(OR(B106&lt;&gt;"",J106&lt;&gt;""),IF($G$4="Recurso",IF(LEFT($G$5,1)="M",VLOOKUP($G$5,'Definición técnica de imagenes'!$A$3:$G$17,6,FALSE),IF($G$5="F1","","")),'Definición técnica de imagenes'!$F$16),"")</f>
        <v/>
      </c>
      <c r="J106" s="14"/>
      <c r="K106" s="15"/>
    </row>
    <row r="107" spans="1:11" s="12" customFormat="1" x14ac:dyDescent="0.35">
      <c r="A107" s="13" t="str">
        <f t="shared" si="7"/>
        <v/>
      </c>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IF(OR(B107&lt;&gt;"",J107&lt;&gt;""),IF($G$4="Recurso",IF(LEFT($G$5,1)="M",VLOOKUP($G$5,'Definición técnica de imagenes'!$A$3:$G$17,6,FALSE),IF($G$5="F1","","")),'Definición técnica de imagenes'!$F$16),"")</f>
        <v/>
      </c>
      <c r="J107" s="14"/>
      <c r="K107" s="15"/>
    </row>
    <row r="108" spans="1:11" s="12" customFormat="1" x14ac:dyDescent="0.35">
      <c r="A108" s="13" t="str">
        <f t="shared" si="7"/>
        <v/>
      </c>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2" r:id="rId2"/>
    <hyperlink ref="B13" r:id="rId3" location="mediaviewer/File:Aldeia_Caxinau%C3%A1_no_Acre.jpg"/>
    <hyperlink ref="B14" r:id="rId4"/>
    <hyperlink ref="B16" r:id="rId5"/>
    <hyperlink ref="B18" r:id="rId6"/>
    <hyperlink ref="B19" r:id="rId7"/>
  </hyperlinks>
  <pageMargins left="0.75" right="0.75" top="1" bottom="1" header="0.5" footer="0.5"/>
  <pageSetup orientation="portrait" horizontalDpi="4294967292" verticalDpi="4294967292" r:id="rId8"/>
  <drawing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5" sqref="D5:E5"/>
    </sheetView>
  </sheetViews>
  <sheetFormatPr baseColWidth="10" defaultRowHeight="15.85" x14ac:dyDescent="0.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25" thickBot="1" x14ac:dyDescent="0.55000000000000004">
      <c r="A1" s="106" t="s">
        <v>38</v>
      </c>
      <c r="B1" s="107"/>
      <c r="C1" s="107"/>
      <c r="D1" s="107"/>
      <c r="E1" s="107"/>
      <c r="F1" s="108"/>
    </row>
    <row r="2" spans="1:11" x14ac:dyDescent="0.5">
      <c r="A2" s="44" t="s">
        <v>42</v>
      </c>
      <c r="B2" s="45"/>
      <c r="C2" s="109" t="s">
        <v>13</v>
      </c>
      <c r="D2" s="110"/>
      <c r="E2" s="111"/>
      <c r="F2" s="46"/>
    </row>
    <row r="3" spans="1:11" ht="63.35" x14ac:dyDescent="0.5">
      <c r="A3" s="47" t="s">
        <v>43</v>
      </c>
      <c r="B3" s="45"/>
      <c r="C3" s="115" t="s">
        <v>14</v>
      </c>
      <c r="D3" s="116"/>
      <c r="E3" s="117"/>
      <c r="F3" s="46"/>
      <c r="H3" s="36" t="s">
        <v>18</v>
      </c>
      <c r="I3" s="36" t="s">
        <v>19</v>
      </c>
      <c r="J3" s="36" t="s">
        <v>20</v>
      </c>
      <c r="K3" s="36" t="s">
        <v>52</v>
      </c>
    </row>
    <row r="4" spans="1:11" ht="31.7" x14ac:dyDescent="0.5">
      <c r="A4" s="44" t="s">
        <v>44</v>
      </c>
      <c r="B4" s="45"/>
      <c r="C4" s="40" t="s">
        <v>15</v>
      </c>
      <c r="D4" s="39" t="s">
        <v>16</v>
      </c>
      <c r="E4" s="43" t="s">
        <v>17</v>
      </c>
      <c r="F4" s="46"/>
      <c r="H4" s="36" t="s">
        <v>21</v>
      </c>
      <c r="I4" s="36" t="s">
        <v>25</v>
      </c>
      <c r="J4" s="36">
        <v>1</v>
      </c>
      <c r="K4" s="36">
        <v>1</v>
      </c>
    </row>
    <row r="5" spans="1:11" ht="79.55" thickBot="1" x14ac:dyDescent="0.55000000000000004">
      <c r="A5" s="47" t="s">
        <v>45</v>
      </c>
      <c r="B5" s="45"/>
      <c r="C5" s="42" t="s">
        <v>35</v>
      </c>
      <c r="D5" s="118" t="str">
        <f>CONCATENATE(H21,"_",I21,"_",J21,"_CO")</f>
        <v>LE_08_01_CO</v>
      </c>
      <c r="E5" s="119"/>
      <c r="F5" s="46"/>
      <c r="H5" s="36" t="s">
        <v>22</v>
      </c>
      <c r="I5" s="36" t="s">
        <v>26</v>
      </c>
      <c r="J5" s="36">
        <v>2</v>
      </c>
      <c r="K5" s="36">
        <v>2</v>
      </c>
    </row>
    <row r="6" spans="1:11" ht="32.049999999999997" thickBot="1" x14ac:dyDescent="0.55000000000000004">
      <c r="A6" s="44" t="s">
        <v>10</v>
      </c>
      <c r="B6" s="45"/>
      <c r="C6" s="45"/>
      <c r="D6" s="45"/>
      <c r="E6" s="45"/>
      <c r="F6" s="46"/>
      <c r="H6" s="36" t="s">
        <v>23</v>
      </c>
      <c r="I6" s="36" t="s">
        <v>27</v>
      </c>
      <c r="J6" s="36">
        <v>3</v>
      </c>
      <c r="K6" s="36">
        <v>3</v>
      </c>
    </row>
    <row r="7" spans="1:11" ht="32.049999999999997" thickBot="1" x14ac:dyDescent="0.55000000000000004">
      <c r="A7" s="47" t="s">
        <v>11</v>
      </c>
      <c r="B7" s="45"/>
      <c r="C7" s="76" t="s">
        <v>143</v>
      </c>
      <c r="D7" s="104" t="str">
        <f>CONCATENATE("SolicitudGrafica_",D5,".xls")</f>
        <v>SolicitudGrafica_LE_08_01_CO.xls</v>
      </c>
      <c r="E7" s="104"/>
      <c r="F7" s="105"/>
      <c r="H7" s="36" t="s">
        <v>24</v>
      </c>
      <c r="I7" s="36" t="s">
        <v>28</v>
      </c>
      <c r="J7" s="36">
        <v>4</v>
      </c>
      <c r="K7" s="36">
        <v>4</v>
      </c>
    </row>
    <row r="8" spans="1:11" ht="47.5" x14ac:dyDescent="0.5">
      <c r="A8" s="47" t="s">
        <v>53</v>
      </c>
      <c r="B8" s="45"/>
      <c r="C8" s="45"/>
      <c r="D8" s="45"/>
      <c r="E8" s="45"/>
      <c r="F8" s="46"/>
      <c r="I8" s="36" t="s">
        <v>29</v>
      </c>
      <c r="J8" s="36">
        <v>5</v>
      </c>
      <c r="K8" s="36">
        <v>5</v>
      </c>
    </row>
    <row r="9" spans="1:11" ht="47.5" x14ac:dyDescent="0.5">
      <c r="A9" s="47" t="s">
        <v>12</v>
      </c>
      <c r="B9" s="45"/>
      <c r="C9" s="45"/>
      <c r="D9" s="45"/>
      <c r="E9" s="45"/>
      <c r="F9" s="46"/>
      <c r="I9" s="36" t="s">
        <v>30</v>
      </c>
      <c r="J9" s="36">
        <v>6</v>
      </c>
      <c r="K9" s="36">
        <v>6</v>
      </c>
    </row>
    <row r="10" spans="1:11" ht="32.049999999999997" thickBot="1" x14ac:dyDescent="0.55000000000000004">
      <c r="A10" s="48" t="s">
        <v>36</v>
      </c>
      <c r="B10" s="49"/>
      <c r="C10" s="49"/>
      <c r="D10" s="49"/>
      <c r="E10" s="49"/>
      <c r="F10" s="50"/>
      <c r="I10" s="36" t="s">
        <v>31</v>
      </c>
      <c r="J10" s="36">
        <v>7</v>
      </c>
      <c r="K10" s="36">
        <v>7</v>
      </c>
    </row>
    <row r="11" spans="1:11" x14ac:dyDescent="0.5">
      <c r="I11" s="36" t="s">
        <v>32</v>
      </c>
      <c r="J11" s="36">
        <v>8</v>
      </c>
      <c r="K11" s="36">
        <v>8</v>
      </c>
    </row>
    <row r="12" spans="1:11" ht="16.25" thickBot="1" x14ac:dyDescent="0.55000000000000004">
      <c r="I12" s="36" t="s">
        <v>37</v>
      </c>
      <c r="J12" s="36">
        <v>9</v>
      </c>
      <c r="K12" s="36">
        <v>9</v>
      </c>
    </row>
    <row r="13" spans="1:11" x14ac:dyDescent="0.5">
      <c r="A13" s="106" t="s">
        <v>41</v>
      </c>
      <c r="B13" s="107"/>
      <c r="C13" s="107"/>
      <c r="D13" s="107"/>
      <c r="E13" s="107"/>
      <c r="F13" s="108"/>
      <c r="I13" s="36" t="s">
        <v>33</v>
      </c>
      <c r="J13" s="36">
        <v>10</v>
      </c>
      <c r="K13" s="36">
        <v>10</v>
      </c>
    </row>
    <row r="14" spans="1:11" ht="16.25" thickBot="1" x14ac:dyDescent="0.55000000000000004">
      <c r="A14" s="47"/>
      <c r="B14" s="45"/>
      <c r="C14" s="45"/>
      <c r="D14" s="45"/>
      <c r="E14" s="45"/>
      <c r="F14" s="46"/>
      <c r="I14" s="36" t="s">
        <v>34</v>
      </c>
      <c r="J14" s="36">
        <v>11</v>
      </c>
      <c r="K14" s="36">
        <v>11</v>
      </c>
    </row>
    <row r="15" spans="1:11" x14ac:dyDescent="0.5">
      <c r="A15" s="44" t="s">
        <v>46</v>
      </c>
      <c r="B15" s="45"/>
      <c r="C15" s="109" t="s">
        <v>49</v>
      </c>
      <c r="D15" s="110"/>
      <c r="E15" s="110"/>
      <c r="F15" s="111"/>
      <c r="J15" s="36">
        <v>12</v>
      </c>
      <c r="K15" s="36">
        <v>12</v>
      </c>
    </row>
    <row r="16" spans="1:11" ht="67.2" customHeight="1" x14ac:dyDescent="0.5">
      <c r="A16" s="47" t="s">
        <v>47</v>
      </c>
      <c r="B16" s="45"/>
      <c r="C16" s="40" t="s">
        <v>15</v>
      </c>
      <c r="D16" s="39" t="s">
        <v>16</v>
      </c>
      <c r="E16" s="39" t="s">
        <v>17</v>
      </c>
      <c r="F16" s="41" t="s">
        <v>50</v>
      </c>
      <c r="J16" s="36">
        <v>13</v>
      </c>
      <c r="K16" s="36">
        <v>13</v>
      </c>
    </row>
    <row r="17" spans="1:11" ht="32.15" customHeight="1" thickBot="1" x14ac:dyDescent="0.55000000000000004">
      <c r="A17" s="44" t="s">
        <v>44</v>
      </c>
      <c r="B17" s="45"/>
      <c r="C17" s="42" t="s">
        <v>35</v>
      </c>
      <c r="D17" s="112" t="str">
        <f>CONCATENATE(H21,"_",I21,"_",J21,"_",K45)</f>
        <v>LE_08_01_REC10</v>
      </c>
      <c r="E17" s="113"/>
      <c r="F17" s="114"/>
      <c r="J17" s="36">
        <v>14</v>
      </c>
      <c r="K17" s="36">
        <v>14</v>
      </c>
    </row>
    <row r="18" spans="1:11" ht="79.55" thickBot="1" x14ac:dyDescent="0.55000000000000004">
      <c r="A18" s="47" t="s">
        <v>48</v>
      </c>
      <c r="B18" s="45"/>
      <c r="C18" s="76" t="s">
        <v>144</v>
      </c>
      <c r="D18" s="104" t="str">
        <f>CONCATENATE("SolicitudGrafica_",D17,".xls")</f>
        <v>SolicitudGrafica_LE_08_01_REC10.xls</v>
      </c>
      <c r="E18" s="104"/>
      <c r="F18" s="105"/>
      <c r="J18" s="36">
        <v>15</v>
      </c>
      <c r="K18" s="36">
        <v>15</v>
      </c>
    </row>
    <row r="19" spans="1:11" x14ac:dyDescent="0.5">
      <c r="A19" s="44" t="s">
        <v>10</v>
      </c>
      <c r="B19" s="45"/>
      <c r="C19" s="45"/>
      <c r="D19" s="45"/>
      <c r="E19" s="45"/>
      <c r="F19" s="46"/>
      <c r="H19" s="36">
        <v>3</v>
      </c>
      <c r="J19" s="36">
        <v>16</v>
      </c>
      <c r="K19" s="36">
        <v>16</v>
      </c>
    </row>
    <row r="20" spans="1:11" ht="63.75" thickBot="1" x14ac:dyDescent="0.55000000000000004">
      <c r="A20" s="48" t="s">
        <v>51</v>
      </c>
      <c r="B20" s="49"/>
      <c r="C20" s="49"/>
      <c r="D20" s="49"/>
      <c r="E20" s="49"/>
      <c r="F20" s="50"/>
      <c r="H20" s="36">
        <v>4</v>
      </c>
      <c r="I20" s="36">
        <v>6</v>
      </c>
      <c r="J20" s="36">
        <v>1</v>
      </c>
      <c r="K20" s="36">
        <v>17</v>
      </c>
    </row>
    <row r="21" spans="1:11" x14ac:dyDescent="0.5">
      <c r="H21" s="36" t="str">
        <f>IF(INDEX(H4:H7,H20)=H4,"MA",IF(INDEX(H4:H7,H20)=H5,"CN",IF(INDEX(H4:H7,H20)=H6,"CS",IF(INDEX(H4:H7,H20)=H7,"LE"))))</f>
        <v>LE</v>
      </c>
      <c r="I21" s="36" t="str">
        <f>CONCATENATE(IF((I20+2)&lt;10,"0",""),I20+2)</f>
        <v>08</v>
      </c>
      <c r="J21" s="36" t="str">
        <f>CONCATENATE(IF(J20&lt;10,"0",""),J20)</f>
        <v>01</v>
      </c>
      <c r="K21" s="36">
        <v>18</v>
      </c>
    </row>
    <row r="22" spans="1:11" x14ac:dyDescent="0.5">
      <c r="K22" s="36">
        <v>19</v>
      </c>
    </row>
    <row r="23" spans="1:11" x14ac:dyDescent="0.5">
      <c r="K23" s="36">
        <v>20</v>
      </c>
    </row>
    <row r="24" spans="1:11" x14ac:dyDescent="0.5">
      <c r="K24" s="36">
        <v>21</v>
      </c>
    </row>
    <row r="25" spans="1:11" x14ac:dyDescent="0.5">
      <c r="K25" s="36">
        <v>22</v>
      </c>
    </row>
    <row r="26" spans="1:11" x14ac:dyDescent="0.5">
      <c r="K26" s="36">
        <v>23</v>
      </c>
    </row>
    <row r="27" spans="1:11" x14ac:dyDescent="0.5">
      <c r="K27" s="36">
        <v>24</v>
      </c>
    </row>
    <row r="28" spans="1:11" x14ac:dyDescent="0.5">
      <c r="K28" s="36">
        <v>25</v>
      </c>
    </row>
    <row r="29" spans="1:11" x14ac:dyDescent="0.5">
      <c r="K29" s="36">
        <v>26</v>
      </c>
    </row>
    <row r="30" spans="1:11" x14ac:dyDescent="0.5">
      <c r="K30" s="36">
        <v>27</v>
      </c>
    </row>
    <row r="31" spans="1:11" x14ac:dyDescent="0.5">
      <c r="K31" s="36">
        <v>28</v>
      </c>
    </row>
    <row r="32" spans="1:11" x14ac:dyDescent="0.5">
      <c r="K32" s="36">
        <v>29</v>
      </c>
    </row>
    <row r="33" spans="11:11" x14ac:dyDescent="0.5">
      <c r="K33" s="36">
        <v>30</v>
      </c>
    </row>
    <row r="34" spans="11:11" x14ac:dyDescent="0.5">
      <c r="K34" s="36">
        <v>31</v>
      </c>
    </row>
    <row r="35" spans="11:11" x14ac:dyDescent="0.5">
      <c r="K35" s="36">
        <v>32</v>
      </c>
    </row>
    <row r="36" spans="11:11" x14ac:dyDescent="0.5">
      <c r="K36" s="36">
        <v>33</v>
      </c>
    </row>
    <row r="37" spans="11:11" x14ac:dyDescent="0.5">
      <c r="K37" s="36">
        <v>34</v>
      </c>
    </row>
    <row r="38" spans="11:11" x14ac:dyDescent="0.5">
      <c r="K38" s="36">
        <v>35</v>
      </c>
    </row>
    <row r="39" spans="11:11" x14ac:dyDescent="0.5">
      <c r="K39" s="36">
        <v>36</v>
      </c>
    </row>
    <row r="40" spans="11:11" x14ac:dyDescent="0.5">
      <c r="K40" s="36">
        <v>37</v>
      </c>
    </row>
    <row r="41" spans="11:11" x14ac:dyDescent="0.5">
      <c r="K41" s="36">
        <v>38</v>
      </c>
    </row>
    <row r="42" spans="11:11" x14ac:dyDescent="0.5">
      <c r="K42" s="36">
        <v>39</v>
      </c>
    </row>
    <row r="43" spans="11:11" x14ac:dyDescent="0.5">
      <c r="K43" s="36">
        <v>40</v>
      </c>
    </row>
    <row r="44" spans="11:11" x14ac:dyDescent="0.5">
      <c r="K44" s="36">
        <v>1</v>
      </c>
    </row>
    <row r="45" spans="11:11" x14ac:dyDescent="0.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1019724</xdr:colOff>
                    <xdr:row>15</xdr:row>
                    <xdr:rowOff>483531</xdr:rowOff>
                  </from>
                  <to>
                    <xdr:col>3</xdr:col>
                    <xdr:colOff>828226</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9575</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9575</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9575</xdr:rowOff>
                  </from>
                  <to>
                    <xdr:col>2</xdr:col>
                    <xdr:colOff>1038873</xdr:colOff>
                    <xdr:row>4</xdr:row>
                    <xdr:rowOff>239372</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9575</xdr:rowOff>
                  </from>
                  <to>
                    <xdr:col>3</xdr:col>
                    <xdr:colOff>866526</xdr:colOff>
                    <xdr:row>4</xdr:row>
                    <xdr:rowOff>239372</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19150</xdr:colOff>
                    <xdr:row>4</xdr:row>
                    <xdr:rowOff>9575</xdr:rowOff>
                  </from>
                  <to>
                    <xdr:col>5</xdr:col>
                    <xdr:colOff>9575</xdr:colOff>
                    <xdr:row>4</xdr:row>
                    <xdr:rowOff>239372</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7" activePane="bottomLeft" state="frozen"/>
      <selection pane="bottomLeft" activeCell="G9" sqref="G9"/>
    </sheetView>
  </sheetViews>
  <sheetFormatPr baseColWidth="10" defaultColWidth="10.875" defaultRowHeight="15.85" x14ac:dyDescent="0.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5">
      <c r="A1" s="120" t="s">
        <v>56</v>
      </c>
      <c r="B1" s="120" t="s">
        <v>63</v>
      </c>
      <c r="C1" s="120" t="s">
        <v>64</v>
      </c>
      <c r="D1" s="120" t="s">
        <v>5</v>
      </c>
      <c r="E1" s="120" t="s">
        <v>65</v>
      </c>
      <c r="F1" s="120" t="s">
        <v>66</v>
      </c>
      <c r="G1" s="120" t="s">
        <v>67</v>
      </c>
      <c r="H1" s="121" t="s">
        <v>68</v>
      </c>
      <c r="I1" s="121"/>
      <c r="J1" s="121"/>
    </row>
    <row r="2" spans="1:11" x14ac:dyDescent="0.5">
      <c r="A2" s="120"/>
      <c r="B2" s="120"/>
      <c r="C2" s="120"/>
      <c r="D2" s="120"/>
      <c r="E2" s="120"/>
      <c r="F2" s="120"/>
      <c r="G2" s="120"/>
      <c r="H2" s="55" t="s">
        <v>65</v>
      </c>
      <c r="I2" s="55" t="s">
        <v>66</v>
      </c>
      <c r="J2" s="55" t="s">
        <v>67</v>
      </c>
    </row>
    <row r="3" spans="1:11" s="57" customFormat="1" x14ac:dyDescent="0.5">
      <c r="A3" s="56" t="s">
        <v>69</v>
      </c>
      <c r="B3" s="56" t="s">
        <v>70</v>
      </c>
      <c r="C3" s="56" t="s">
        <v>71</v>
      </c>
      <c r="D3" s="56" t="s">
        <v>72</v>
      </c>
      <c r="E3" s="56" t="s">
        <v>73</v>
      </c>
      <c r="F3" s="56"/>
      <c r="G3" s="56"/>
      <c r="H3" s="56" t="s">
        <v>74</v>
      </c>
      <c r="I3" s="56"/>
      <c r="J3" s="56"/>
    </row>
    <row r="4" spans="1:11" s="57" customFormat="1" x14ac:dyDescent="0.5">
      <c r="A4" s="58" t="s">
        <v>57</v>
      </c>
      <c r="B4" s="58" t="s">
        <v>75</v>
      </c>
      <c r="C4" s="58" t="s">
        <v>71</v>
      </c>
      <c r="D4" s="58" t="s">
        <v>72</v>
      </c>
      <c r="E4" s="58" t="s">
        <v>76</v>
      </c>
      <c r="F4" s="58" t="s">
        <v>77</v>
      </c>
      <c r="G4" s="58"/>
      <c r="H4" s="58" t="s">
        <v>78</v>
      </c>
      <c r="I4" s="58" t="s">
        <v>79</v>
      </c>
      <c r="J4" s="58"/>
    </row>
    <row r="5" spans="1:11" s="57" customFormat="1" x14ac:dyDescent="0.5">
      <c r="A5" s="59" t="s">
        <v>80</v>
      </c>
      <c r="B5" s="58" t="s">
        <v>81</v>
      </c>
      <c r="C5" s="58" t="s">
        <v>71</v>
      </c>
      <c r="D5" s="58" t="s">
        <v>72</v>
      </c>
      <c r="E5" s="58" t="s">
        <v>76</v>
      </c>
      <c r="F5" s="58" t="s">
        <v>77</v>
      </c>
      <c r="G5" s="60"/>
      <c r="H5" s="58" t="s">
        <v>78</v>
      </c>
      <c r="I5" s="58" t="s">
        <v>79</v>
      </c>
      <c r="J5" s="60"/>
    </row>
    <row r="6" spans="1:11" s="57" customFormat="1" x14ac:dyDescent="0.5">
      <c r="A6" s="58" t="s">
        <v>58</v>
      </c>
      <c r="B6" s="58" t="s">
        <v>82</v>
      </c>
      <c r="C6" s="58" t="s">
        <v>71</v>
      </c>
      <c r="D6" s="58" t="s">
        <v>72</v>
      </c>
      <c r="E6" s="58" t="s">
        <v>76</v>
      </c>
      <c r="F6" s="58" t="s">
        <v>77</v>
      </c>
      <c r="G6" s="58" t="s">
        <v>73</v>
      </c>
      <c r="H6" s="58" t="s">
        <v>78</v>
      </c>
      <c r="I6" s="58" t="s">
        <v>79</v>
      </c>
      <c r="J6" s="58" t="s">
        <v>83</v>
      </c>
    </row>
    <row r="7" spans="1:11" s="57" customFormat="1" ht="26.4" x14ac:dyDescent="0.5">
      <c r="A7" s="58" t="s">
        <v>84</v>
      </c>
      <c r="B7" s="58" t="s">
        <v>85</v>
      </c>
      <c r="C7" s="58" t="s">
        <v>71</v>
      </c>
      <c r="D7" s="58" t="s">
        <v>72</v>
      </c>
      <c r="E7" s="58" t="s">
        <v>76</v>
      </c>
      <c r="F7" s="58" t="s">
        <v>77</v>
      </c>
      <c r="G7" s="58"/>
      <c r="H7" s="58" t="s">
        <v>78</v>
      </c>
      <c r="I7" s="58" t="s">
        <v>79</v>
      </c>
      <c r="J7" s="58"/>
    </row>
    <row r="8" spans="1:11" s="57" customFormat="1" x14ac:dyDescent="0.5">
      <c r="A8" s="58" t="s">
        <v>86</v>
      </c>
      <c r="B8" s="58" t="s">
        <v>87</v>
      </c>
      <c r="C8" s="58" t="s">
        <v>71</v>
      </c>
      <c r="D8" s="58" t="s">
        <v>72</v>
      </c>
      <c r="E8" s="58" t="s">
        <v>76</v>
      </c>
      <c r="F8" s="58" t="s">
        <v>77</v>
      </c>
      <c r="G8" s="58"/>
      <c r="H8" s="58" t="s">
        <v>78</v>
      </c>
      <c r="I8" s="58" t="s">
        <v>79</v>
      </c>
      <c r="J8" s="58"/>
    </row>
    <row r="9" spans="1:11" s="57" customFormat="1" x14ac:dyDescent="0.5">
      <c r="A9" s="58" t="s">
        <v>88</v>
      </c>
      <c r="B9" s="58" t="s">
        <v>89</v>
      </c>
      <c r="C9" s="58" t="s">
        <v>71</v>
      </c>
      <c r="D9" s="58" t="s">
        <v>72</v>
      </c>
      <c r="E9" s="58" t="s">
        <v>76</v>
      </c>
      <c r="F9" s="58" t="s">
        <v>77</v>
      </c>
      <c r="G9" s="58"/>
      <c r="H9" s="58" t="s">
        <v>78</v>
      </c>
      <c r="I9" s="58" t="s">
        <v>79</v>
      </c>
      <c r="J9" s="58"/>
    </row>
    <row r="10" spans="1:11" s="57" customFormat="1" x14ac:dyDescent="0.5">
      <c r="A10" s="58" t="s">
        <v>90</v>
      </c>
      <c r="B10" s="58" t="s">
        <v>91</v>
      </c>
      <c r="C10" s="58" t="s">
        <v>71</v>
      </c>
      <c r="D10" s="58" t="s">
        <v>72</v>
      </c>
      <c r="E10" s="58" t="s">
        <v>92</v>
      </c>
      <c r="F10" s="58"/>
      <c r="G10" s="58"/>
      <c r="H10" s="58" t="s">
        <v>74</v>
      </c>
      <c r="I10" s="58"/>
      <c r="J10" s="58"/>
    </row>
    <row r="11" spans="1:11" s="57" customFormat="1" ht="26.4" x14ac:dyDescent="0.5">
      <c r="A11" s="58" t="s">
        <v>93</v>
      </c>
      <c r="B11" s="58" t="s">
        <v>94</v>
      </c>
      <c r="C11" s="58" t="s">
        <v>71</v>
      </c>
      <c r="D11" s="58" t="s">
        <v>72</v>
      </c>
      <c r="E11" s="58" t="s">
        <v>76</v>
      </c>
      <c r="F11" s="58" t="s">
        <v>77</v>
      </c>
      <c r="G11" s="58"/>
      <c r="H11" s="58" t="s">
        <v>78</v>
      </c>
      <c r="I11" s="58" t="s">
        <v>79</v>
      </c>
      <c r="J11" s="58"/>
    </row>
    <row r="12" spans="1:11" s="57" customFormat="1" x14ac:dyDescent="0.5">
      <c r="A12" s="58" t="s">
        <v>95</v>
      </c>
      <c r="B12" s="58" t="s">
        <v>96</v>
      </c>
      <c r="C12" s="58" t="s">
        <v>71</v>
      </c>
      <c r="D12" s="58" t="s">
        <v>72</v>
      </c>
      <c r="E12" s="58" t="s">
        <v>76</v>
      </c>
      <c r="F12" s="58" t="s">
        <v>77</v>
      </c>
      <c r="G12" s="58"/>
      <c r="H12" s="58" t="s">
        <v>78</v>
      </c>
      <c r="I12" s="58" t="s">
        <v>79</v>
      </c>
      <c r="J12" s="58"/>
    </row>
    <row r="13" spans="1:11" ht="63.35" x14ac:dyDescent="0.5">
      <c r="A13" s="61" t="s">
        <v>97</v>
      </c>
      <c r="B13" s="61" t="s">
        <v>98</v>
      </c>
      <c r="C13" s="58" t="s">
        <v>71</v>
      </c>
      <c r="D13" s="62" t="s">
        <v>99</v>
      </c>
      <c r="E13" s="62"/>
      <c r="F13" s="63" t="s">
        <v>141</v>
      </c>
      <c r="G13" s="61"/>
      <c r="H13" s="58"/>
      <c r="I13" s="58" t="s">
        <v>74</v>
      </c>
      <c r="J13" s="61"/>
      <c r="K13" s="36" t="s">
        <v>100</v>
      </c>
    </row>
    <row r="14" spans="1:11" x14ac:dyDescent="0.5">
      <c r="A14" s="61" t="s">
        <v>101</v>
      </c>
      <c r="B14" s="61" t="s">
        <v>102</v>
      </c>
      <c r="C14" s="58" t="s">
        <v>71</v>
      </c>
      <c r="D14" s="62" t="s">
        <v>72</v>
      </c>
      <c r="E14" s="62"/>
      <c r="F14" s="63" t="s">
        <v>142</v>
      </c>
      <c r="G14" s="61"/>
      <c r="H14" s="58"/>
      <c r="I14" s="58" t="s">
        <v>74</v>
      </c>
      <c r="J14" s="61"/>
    </row>
    <row r="15" spans="1:11" ht="31.7" x14ac:dyDescent="0.5">
      <c r="A15" s="61" t="s">
        <v>103</v>
      </c>
      <c r="B15" s="61" t="s">
        <v>104</v>
      </c>
      <c r="C15" s="58" t="s">
        <v>105</v>
      </c>
      <c r="D15" s="61" t="s">
        <v>99</v>
      </c>
      <c r="E15" s="61" t="s">
        <v>140</v>
      </c>
      <c r="F15" s="61"/>
      <c r="G15" s="61"/>
      <c r="H15" s="58" t="s">
        <v>74</v>
      </c>
      <c r="I15" s="61"/>
      <c r="J15" s="61"/>
      <c r="K15" s="36" t="s">
        <v>106</v>
      </c>
    </row>
    <row r="16" spans="1:11" ht="95" x14ac:dyDescent="0.5">
      <c r="A16" s="63" t="s">
        <v>107</v>
      </c>
      <c r="B16" s="63"/>
      <c r="C16" s="59" t="s">
        <v>105</v>
      </c>
      <c r="D16" s="63" t="s">
        <v>108</v>
      </c>
      <c r="E16" s="62" t="s">
        <v>138</v>
      </c>
      <c r="F16" s="62" t="s">
        <v>139</v>
      </c>
      <c r="G16" s="62"/>
      <c r="H16" s="63" t="s">
        <v>109</v>
      </c>
      <c r="I16" s="63" t="s">
        <v>110</v>
      </c>
      <c r="J16" s="62"/>
      <c r="K16" s="64" t="s">
        <v>111</v>
      </c>
    </row>
    <row r="17" spans="1:11" ht="26.4" x14ac:dyDescent="0.5">
      <c r="A17" s="58" t="s">
        <v>112</v>
      </c>
      <c r="B17" s="58"/>
      <c r="C17" s="58" t="s">
        <v>71</v>
      </c>
      <c r="D17" s="58" t="s">
        <v>72</v>
      </c>
      <c r="E17" s="58" t="s">
        <v>113</v>
      </c>
      <c r="F17" s="58" t="s">
        <v>114</v>
      </c>
      <c r="G17" s="58"/>
      <c r="H17" s="65" t="s">
        <v>115</v>
      </c>
      <c r="I17" s="65" t="s">
        <v>116</v>
      </c>
      <c r="J17" s="58"/>
      <c r="K17" s="66" t="s">
        <v>117</v>
      </c>
    </row>
    <row r="20" spans="1:11" x14ac:dyDescent="0.5">
      <c r="A20" s="67" t="s">
        <v>118</v>
      </c>
    </row>
    <row r="21" spans="1:11" x14ac:dyDescent="0.5">
      <c r="A21" s="68" t="s">
        <v>119</v>
      </c>
      <c r="B21" s="69" t="s">
        <v>120</v>
      </c>
      <c r="C21" s="70" t="s">
        <v>121</v>
      </c>
      <c r="D21" s="69"/>
      <c r="E21" s="69"/>
    </row>
    <row r="22" spans="1:11" x14ac:dyDescent="0.5">
      <c r="A22" s="71" t="s">
        <v>122</v>
      </c>
      <c r="B22" s="72" t="s">
        <v>123</v>
      </c>
      <c r="C22" s="73" t="s">
        <v>124</v>
      </c>
      <c r="D22" s="72"/>
      <c r="E22" s="72"/>
    </row>
    <row r="23" spans="1:11" x14ac:dyDescent="0.5">
      <c r="A23" s="71" t="s">
        <v>125</v>
      </c>
      <c r="B23" s="72" t="s">
        <v>126</v>
      </c>
      <c r="C23" s="73" t="s">
        <v>127</v>
      </c>
      <c r="D23" s="72"/>
      <c r="E23" s="72"/>
    </row>
    <row r="24" spans="1:11" ht="31.7" x14ac:dyDescent="0.5">
      <c r="A24" s="71" t="s">
        <v>128</v>
      </c>
      <c r="B24" s="72" t="s">
        <v>129</v>
      </c>
      <c r="C24" s="73" t="s">
        <v>130</v>
      </c>
      <c r="D24" s="72"/>
      <c r="E24" s="72"/>
    </row>
    <row r="25" spans="1:11" x14ac:dyDescent="0.5">
      <c r="A25" s="71" t="s">
        <v>131</v>
      </c>
      <c r="B25" s="72" t="s">
        <v>132</v>
      </c>
      <c r="C25" s="73" t="s">
        <v>133</v>
      </c>
      <c r="D25" s="72"/>
      <c r="E25" s="72"/>
    </row>
    <row r="26" spans="1:11" ht="63.35" x14ac:dyDescent="0.5">
      <c r="A26" s="71" t="s">
        <v>134</v>
      </c>
      <c r="B26" s="72" t="s">
        <v>135</v>
      </c>
      <c r="C26" s="73" t="s">
        <v>136</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2015-03-25T21:00:42Z</dcterms:modified>
</cp:coreProperties>
</file>