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120" windowWidth="23900" windowHeight="1224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A10" i="1"/>
  <c r="A11" i="1"/>
  <c r="A12" i="1"/>
  <c r="A13" i="1"/>
  <c r="A14" i="1"/>
  <c r="A15" i="1"/>
  <c r="A16" i="1"/>
  <c r="A17" i="1"/>
  <c r="A18" i="1"/>
  <c r="A19" i="1"/>
  <c r="A20" i="1"/>
  <c r="A21"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<sst xmlns="http://schemas.openxmlformats.org/spreadsheetml/2006/main" count="412" uniqueCount="216">
  <si>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</si>
  <si>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</si>
  <si>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</si>
  <si>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</si>
  <si>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</si>
  <si>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</si>
  <si>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</si>
  <si>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</si>
  <si>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</si>
  <si>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</si>
  <si>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</si>
  <si>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</si>
  <si>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</si>
  <si>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</si>
  <si>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</si>
  <si>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</si>
  <si>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</si>
  <si>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</si>
  <si>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</si>
  <si>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</si>
  <si>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</si>
  <si>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</si>
  <si>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</si>
  <si>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</si>
  <si>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</si>
  <si>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</si>
  <si>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</si>
  <si>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</si>
  <si>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</si>
  <si>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</si>
  <si>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</si>
  <si>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</si>
  <si>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</si>
  <si>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</si>
  <si>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</si>
  <si>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</si>
  <si>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</si>
  <si>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</si>
  <si>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</si>
  <si>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</si>
  <si>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</si>
  <si>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</si>
  <si>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</si>
  <si>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</si>
  <si>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</si>
  <si>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</si>
  <si>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</si>
  <si>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</si>
  <si>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</si>
  <si>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</si>
  <si>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</si>
  <si>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</si>
  <si>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</si>
  <si>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</si>
  <si>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</si>
  <si>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</si>
  <si>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</si>
  <si>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</si>
  <si>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</si>
  <si>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</si>
  <si>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</si>
  <si>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</si>
  <si>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</si>
  <si>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</si>
  <si>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</si>
  <si>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</si>
  <si>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</si>
  <si>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</si>
  <si>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</si>
  <si>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</si>
  <si>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</si>
  <si>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</si>
  <si>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</si>
  <si>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</si>
  <si>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</si>
  <si>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</si>
  <si>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</si>
  <si>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</si>
  <si>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</si>
  <si>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</si>
  <si>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</si>
  <si>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</si>
  <si>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</si>
  <si>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</si>
  <si>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</si>
  <si>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</si>
  <si>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</si>
  <si>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</si>
  <si>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</si>
  <si>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</si>
  <si>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</si>
  <si>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</si>
  <si>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</si>
  <si>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</si>
  <si>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</si>
  <si>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</si>
  <si>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</si>
  <si>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</si>
  <si>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</si>
  <si>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</si>
  <si>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</si>
  <si>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</si>
  <si>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</si>
  <si>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</si>
  <si>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</si>
  <si>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</si>
  <si>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</si>
  <si>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</si>
  <si>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</si>
  <si>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</si>
  <si>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</si>
  <si>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</si>
  <si>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</si>
  <si>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</si>
  <si>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</si>
  <si>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</si>
  <si>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</si>
  <si>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</si>
  <si>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</si>
  <si>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</si>
  <si>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</si>
  <si>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</si>
  <si>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</si>
  <si>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</si>
  <si>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</si>
  <si>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</si>
  <si>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</si>
  <si>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</si>
  <si>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</si>
  <si>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</si>
  <si>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</si>
  <si>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</si>
  <si>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</si>
  <si>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</si>
  <si>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</si>
  <si>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</si>
  <si>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</si>
  <si>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</si>
  <si>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</si>
  <si>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</si>
  <si>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</si>
  <si>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</si>
  <si>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</si>
  <si>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</si>
  <si>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</si>
  <si>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</si>
  <si>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</si>
  <si>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</si>
  <si>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</si>
  <si>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</si>
  <si>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</si>
  <si>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</si>
  <si>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</si>
  <si>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</si>
  <si>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</si>
  <si>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</si>
  <si>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</si>
  <si>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</si>
  <si>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</si>
  <si>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</si>
  <si>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</si>
  <si>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</si>
  <si>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</si>
  <si>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</si>
  <si>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</si>
  <si>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</si>
  <si>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</si>
  <si>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</si>
  <si>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</si>
  <si>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</si>
  <si>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</si>
  <si>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</si>
  <si>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</si>
  <si>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</si>
  <si>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</si>
  <si>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</si>
  <si>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</si>
  <si>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</si>
  <si>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</si>
  <si>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</si>
  <si>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</si>
  <si>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</si>
  <si>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</si>
  <si>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</si>
  <si>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</si>
  <si>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</si>
  <si>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</si>
  <si>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literatura latinoamericana del Modernismo</t>
  </si>
  <si>
    <t>Marco Cardona</t>
  </si>
  <si>
    <t>Fotografía</t>
  </si>
  <si>
    <t>LE_09_04_REC240</t>
  </si>
  <si>
    <t>Ilustración</t>
  </si>
  <si>
    <t>Señal con extintor apagando el fuego</t>
  </si>
  <si>
    <t>Hospital</t>
  </si>
  <si>
    <t>Señal de tránsito, carretera</t>
  </si>
  <si>
    <t>Ubicar en el ítem "Rojo"</t>
  </si>
  <si>
    <t>Corresponde al ítem "Blanco"</t>
  </si>
  <si>
    <t>Corresponde al ítem "Amarillo"</t>
  </si>
  <si>
    <t>Planeta verde entre dos manos</t>
  </si>
  <si>
    <t>Ubicar en el ítem "Verde"</t>
  </si>
  <si>
    <t>Ubicar en el ítem "Azul"</t>
  </si>
  <si>
    <t>Ubicar en el ítem "Negro"</t>
  </si>
  <si>
    <t>Puño Rojo</t>
  </si>
  <si>
    <t>Niño lanzado una paloma blanca</t>
  </si>
  <si>
    <t>Ubicar en la ficha 1 del ítem "Blanco"</t>
  </si>
  <si>
    <t>Niños jugando en el parque</t>
  </si>
  <si>
    <t>Ubicar en la ficha 1 del ítem "Amarillo"</t>
  </si>
  <si>
    <t>Mujer en una piscina</t>
  </si>
  <si>
    <t>Pantalla de teléfono celular</t>
  </si>
  <si>
    <t>Ubicar en la ficha 1 del ítem "Azul"</t>
  </si>
  <si>
    <t>Ubicar en la ficha 1 del ítem "verde"</t>
  </si>
  <si>
    <t>Gato Negro</t>
  </si>
  <si>
    <t>Jóven punk</t>
  </si>
  <si>
    <t>Ubicar en la ficha 1 del ítem "Negro"</t>
  </si>
  <si>
    <t>Serpiente verde</t>
  </si>
  <si>
    <t>FAVOR CAMBIAR EL TEXTO EN INGLÉS DE ABAJO PARA QUE DIGA: Revolución Ubicar en la ficha 1 del ítem "Rojo"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</si>
</sst>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8" fillId="0" borderId="0" xfId="0" applyFont="1" applyBorder="1"/>
    <xf numFmtId="0" fontId="9"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2" borderId="5" xfId="0" applyFont="1" applyFill="1" applyBorder="1"/>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9" fillId="5" borderId="32" xfId="0" applyFont="1" applyFill="1" applyBorder="1" applyAlignment="1">
      <alignment horizontal="center" vertical="center"/>
    </xf>
    <xf numFmtId="0" fontId="8" fillId="0" borderId="0" xfId="0" applyNumberFormat="1" applyFont="1" applyBorder="1" applyAlignment="1">
      <alignment horizontal="center"/>
    </xf>
    <xf numFmtId="0" fontId="10" fillId="0" borderId="33" xfId="0" applyFont="1" applyBorder="1" applyAlignment="1">
      <alignment vertical="center" wrapText="1"/>
    </xf>
    <xf numFmtId="0" fontId="0" fillId="0" borderId="31" xfId="0" quotePrefix="1" applyBorder="1" applyAlignment="1">
      <alignment vertical="center" wrapText="1"/>
    </xf>
    <xf numFmtId="0" fontId="13"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5" fillId="0" borderId="0" xfId="0" applyFont="1" applyBorder="1" applyAlignment="1">
      <alignment vertical="center" wrapText="1"/>
    </xf>
    <xf numFmtId="0" fontId="15"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2" fillId="0" borderId="29" xfId="0" applyFont="1" applyBorder="1" applyAlignment="1">
      <alignment vertical="center" wrapText="1"/>
    </xf>
    <xf numFmtId="0" fontId="22" fillId="0" borderId="29" xfId="0" applyFont="1" applyFill="1" applyBorder="1" applyAlignment="1">
      <alignment vertical="center" wrapText="1"/>
    </xf>
    <xf numFmtId="0" fontId="21"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8" fillId="0" borderId="27" xfId="0" applyNumberFormat="1" applyFont="1" applyBorder="1" applyAlignment="1" applyProtection="1">
      <alignment horizontal="center"/>
      <protection locked="0"/>
    </xf>
    <xf numFmtId="164" fontId="8" fillId="0" borderId="26" xfId="0" applyNumberFormat="1" applyFont="1" applyBorder="1" applyAlignment="1" applyProtection="1">
      <alignment horizontal="center"/>
      <protection locked="0"/>
    </xf>
    <xf numFmtId="0" fontId="9"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8" borderId="0" xfId="0" applyFont="1" applyFill="1" applyAlignment="1">
      <alignment horizontal="center" vertical="center" wrapText="1"/>
    </xf>
    <xf numFmtId="0" fontId="14"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7"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21" val="12"/>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7"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12700</xdr:rowOff>
        </xdr:from>
        <xdr:to>
          <xdr:col>2</xdr:col>
          <xdr:colOff>1041400</xdr:colOff>
          <xdr:row>4</xdr:row>
          <xdr:rowOff>241300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12700</xdr:rowOff>
        </xdr:from>
        <xdr:to>
          <xdr:col>3</xdr:col>
          <xdr:colOff>863600</xdr:colOff>
          <xdr:row>4</xdr:row>
          <xdr:rowOff>241300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xdr:row>
          <xdr:rowOff>12700</xdr:rowOff>
        </xdr:from>
        <xdr:to>
          <xdr:col>5</xdr:col>
          <xdr:colOff>12700</xdr:colOff>
          <xdr:row>4</xdr:row>
          <xdr:rowOff>241300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825500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12700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topLeftCell="J1" zoomScale="120" zoomScaleNormal="120" zoomScalePageLayoutView="120" workbookViewId="0">
      <pane ySplit="9" topLeftCell="A10" activePane="bottomLeft" state="frozen"/>
      <selection pane="bottomLeft" activeCell="K16" sqref="K16"/>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F6</v>
      </c>
    </row>
    <row r="2" spans="1:16" ht="15">
      <c r="A2" s="1"/>
      <c r="B2" s="3" t="s">
        <v>121</v>
      </c>
      <c r="C2" s="84" t="s">
        <v>24</v>
      </c>
      <c r="D2" s="85"/>
      <c r="F2" s="77" t="s">
        <v>0</v>
      </c>
      <c r="G2" s="78"/>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
      <c r="A3" s="1"/>
      <c r="B3" s="4" t="s">
        <v>8</v>
      </c>
      <c r="C3" s="86">
        <v>9</v>
      </c>
      <c r="D3" s="87"/>
      <c r="F3" s="79">
        <v>42416</v>
      </c>
      <c r="G3" s="80"/>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5">
      <c r="A4" s="1"/>
      <c r="B4" s="4" t="s">
        <v>54</v>
      </c>
      <c r="C4" s="86" t="s">
        <v>187</v>
      </c>
      <c r="D4" s="87"/>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8" t="s">
        <v>188</v>
      </c>
      <c r="D5" s="89"/>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3"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72592129</v>
      </c>
      <c r="C10" s="20" t="str">
        <f t="shared" ref="C10:C41" si="0">IF(OR(B10&lt;&gt;"",J10&lt;&gt;""),IF($G$4="Recurso",CONCATENATE($G$4," ",$G$5),$G$4),"")</f>
        <v>Recurso F6</v>
      </c>
      <c r="D10" s="63" t="s">
        <v>189</v>
      </c>
      <c r="E10" s="63" t="s">
        <v>150</v>
      </c>
      <c r="F10" s="13" t="str">
        <f t="shared" ref="F10" ca="1" si="1">IF(OR(B10&lt;&gt;"",J10&lt;&gt;""),CONCATENATE($C$7,"_",$A10,IF($G$4="Cuaderno de Estudio","_small",CONCATENATE(IF(I10="","","n"),IF(LEFT($G$5,1)="F",".jpg",".png")))),"")</f>
        <v>LE_09_04_REC240_IMG01.jpg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192</v>
      </c>
      <c r="K10" s="64" t="s">
        <v>195</v>
      </c>
      <c r="O10" s="2" t="str">
        <f>'Definición técnica de imagenes'!A12</f>
        <v>M12D</v>
      </c>
    </row>
    <row r="11" spans="1:16" s="11" customFormat="1" ht="52">
      <c r="A11" s="12" t="str">
        <f>IF(OR(B11&lt;&gt;"",J11&lt;&gt;""),CONCATENATE(LEFT(A10,3),IF(MID(A10,4,2)+1&lt;10,CONCATENATE("0",MID(A10,4,2)+1))),"")</f>
        <v>IMG02</v>
      </c>
      <c r="B11" s="62">
        <v>226310143</v>
      </c>
      <c r="C11" s="20" t="str">
        <f>IF(OR(B11&lt;&gt;"",J11&lt;&gt;""),IF($G$4="Recurso",CONCATENATE($G$4," ",$G$5),$G$4),"")</f>
        <v>Recurso F6</v>
      </c>
      <c r="D11" s="63" t="s">
        <v>189</v>
      </c>
      <c r="E11" s="63" t="s">
        <v>155</v>
      </c>
      <c r="F11" s="13" t="str">
        <f ca="1">IF(OR(B11&lt;&gt;"",J11&lt;&gt;""),CONCATENATE($C$7,"_",$A11,IF($G$4="Cuaderno de Estudio","_small",CONCATENATE(IF(I11="","","n"),IF(LEFT($G$5,1)="F",".jpg",".png")))),"")</f>
        <v>LE_09_04_REC240_IMG02n.jpg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ca="1">IF(AND(I11&lt;&gt;"",I11&lt;&gt;0),IF(OR(B11&lt;&gt;"",J11&lt;&gt;""),CONCATENATE($C$7,"_",$A11,IF($G$4="Cuaderno de Estudio","_zoom",CONCATENATE("a",IF(LEFT($G$5,1)="F",".jpg",".png")))),""),"")</f>
        <v>LE_09_04_REC240_IMG02a.jpg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202</v>
      </c>
      <c r="K11" s="65" t="s">
        <v>215</v>
      </c>
      <c r="O11" s="2" t="str">
        <f>'Definición técnica de imagenes'!A13</f>
        <v>M101</v>
      </c>
    </row>
    <row r="12" spans="1:16" s="11" customFormat="1">
      <c r="A12" s="12" t="str">
        <f t="shared" ref="A12:A18" si="3">IF(OR(B12&lt;&gt;"",J12&lt;&gt;""),CONCATENATE(LEFT(A11,3),IF(MID(A11,4,2)+1&lt;10,CONCATENATE("0",MID(A11,4,2)+1))),"")</f>
        <v>IMG03</v>
      </c>
      <c r="B12" s="62">
        <v>70151482</v>
      </c>
      <c r="C12" s="20" t="str">
        <f t="shared" si="0"/>
        <v>Recurso F6</v>
      </c>
      <c r="D12" s="63" t="s">
        <v>189</v>
      </c>
      <c r="E12" s="63" t="s">
        <v>150</v>
      </c>
      <c r="F12" s="13" t="str">
        <f t="shared" ref="F12:F74" ca="1" si="4">IF(OR(B12&lt;&gt;"",J12&lt;&gt;""),CONCATENATE($C$7,"_",$A12,IF($G$4="Cuaderno de Estudio","_small",CONCATENATE(IF(I12="","","n"),IF(LEFT($G$5,1)="F",".jpg",".png")))),"")</f>
        <v>LE_09_04_REC240_IMG03.jpg</v>
      </c>
      <c r="G12" s="13" t="str">
        <f ca="1">IF($F12&lt;&gt;"",IF($G$4="Recurso",VLOOKUP($E12,OFFSET('Definición técnica de imagenes'!$A$1,MATCH($G$5,'Definición técnica de imagenes'!$A$1:$A$104,0)-1,1,COUNTIF('Definición técnica de imagenes'!$A$3:$A$102,$G$5),5),5,FALSE),'Definición técnica de imagenes'!$F$16),"")</f>
        <v>350 x 230 px</v>
      </c>
      <c r="H12" s="13" t="str">
        <f t="shared" ref="H12:H74" ca="1" si="5">IF(AND(I12&lt;&gt;"",I12&lt;&gt;0),IF(OR(B12&lt;&gt;"",J12&lt;&gt;""),CONCATENATE($C$7,"_",$A12,IF($G$4="Cuaderno de Estudio","_zoom",CONCATENATE("a",IF(LEFT($G$5,1)="F",".jpg",".png")))),""),"")</f>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193</v>
      </c>
      <c r="K12" s="64" t="s">
        <v>196</v>
      </c>
      <c r="O12" s="2" t="str">
        <f>'Definición técnica de imagenes'!A18</f>
        <v>Diaporama F1</v>
      </c>
    </row>
    <row r="13" spans="1:16" s="11" customFormat="1">
      <c r="A13" s="12" t="str">
        <f t="shared" si="3"/>
        <v>IMG04</v>
      </c>
      <c r="B13" s="62">
        <v>102883868</v>
      </c>
      <c r="C13" s="20" t="str">
        <f t="shared" si="0"/>
        <v>Recurso F6</v>
      </c>
      <c r="D13" s="63" t="s">
        <v>189</v>
      </c>
      <c r="E13" s="63" t="s">
        <v>150</v>
      </c>
      <c r="F13" s="13" t="str">
        <f t="shared" ca="1" si="4"/>
        <v>LE_09_04_REC240_IMG04.jpg</v>
      </c>
      <c r="G13" s="13" t="str">
        <f ca="1">IF($F13&lt;&gt;"",IF($G$4="Recurso",VLOOKUP($E13,OFFSET('Definición técnica de imagenes'!$A$1,MATCH($G$5,'Definición técnica de imagenes'!$A$1:$A$104,0)-1,1,COUNTIF('Definición técnica de imagenes'!$A$3:$A$102,$G$5),5),5,FALSE),'Definición técnica de imagenes'!$F$16),"")</f>
        <v>350 x 230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194</v>
      </c>
      <c r="K13" s="64" t="s">
        <v>197</v>
      </c>
      <c r="O13" s="2" t="str">
        <f>'Definición técnica de imagenes'!A19</f>
        <v>F4</v>
      </c>
    </row>
    <row r="14" spans="1:16" s="11" customFormat="1">
      <c r="A14" s="12" t="str">
        <f t="shared" si="3"/>
        <v>IMG05</v>
      </c>
      <c r="B14" s="62">
        <v>159411446</v>
      </c>
      <c r="C14" s="20" t="str">
        <f t="shared" si="0"/>
        <v>Recurso F6</v>
      </c>
      <c r="D14" s="63" t="s">
        <v>191</v>
      </c>
      <c r="E14" s="63" t="s">
        <v>150</v>
      </c>
      <c r="F14" s="13" t="str">
        <f t="shared" ca="1" si="4"/>
        <v>LE_09_04_REC240_IMG05.jpg</v>
      </c>
      <c r="G14" s="13" t="str">
        <f ca="1">IF($F14&lt;&gt;"",IF($G$4="Recurso",VLOOKUP($E14,OFFSET('Definición técnica de imagenes'!$A$1,MATCH($G$5,'Definición técnica de imagenes'!$A$1:$A$104,0)-1,1,COUNTIF('Definición técnica de imagenes'!$A$3:$A$102,$G$5),5),5,FALSE),'Definición técnica de imagenes'!$F$16),"")</f>
        <v>350 x 230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198</v>
      </c>
      <c r="K14" s="64" t="s">
        <v>199</v>
      </c>
      <c r="O14" s="2" t="str">
        <f>'Definición técnica de imagenes'!A22</f>
        <v>F6</v>
      </c>
    </row>
    <row r="15" spans="1:16" s="11" customFormat="1">
      <c r="A15" s="12" t="str">
        <f t="shared" si="3"/>
        <v>IMG06</v>
      </c>
      <c r="B15" s="62">
        <v>285339950</v>
      </c>
      <c r="C15" s="20" t="str">
        <f t="shared" si="0"/>
        <v>Recurso F6</v>
      </c>
      <c r="D15" s="63" t="s">
        <v>189</v>
      </c>
      <c r="E15" s="63" t="s">
        <v>150</v>
      </c>
      <c r="F15" s="13" t="str">
        <f t="shared" ca="1" si="4"/>
        <v>LE_09_04_REC240_IMG06.jpg</v>
      </c>
      <c r="G15" s="13" t="str">
        <f ca="1">IF($F15&lt;&gt;"",IF($G$4="Recurso",VLOOKUP($E15,OFFSET('Definición técnica de imagenes'!$A$1,MATCH($G$5,'Definición técnica de imagenes'!$A$1:$A$104,0)-1,1,COUNTIF('Definición técnica de imagenes'!$A$3:$A$102,$G$5),5),5,FALSE),'Definición técnica de imagenes'!$F$16),"")</f>
        <v>350 x 230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t="s">
        <v>207</v>
      </c>
      <c r="K15" s="64" t="s">
        <v>200</v>
      </c>
      <c r="O15" s="2" t="str">
        <f>'Definición técnica de imagenes'!A24</f>
        <v>F6B</v>
      </c>
    </row>
    <row r="16" spans="1:16" s="11" customFormat="1">
      <c r="A16" s="12" t="str">
        <f>IF(OR(B16&lt;&gt;"",J16&lt;&gt;""),CONCATENATE(LEFT(A15,3),IF(MID(A15,4,2)+1&lt;10,CONCATENATE("0",MID(A15,4,2)+1))),"")</f>
        <v>IMG07</v>
      </c>
      <c r="B16" s="62">
        <v>162301646</v>
      </c>
      <c r="C16" s="20" t="str">
        <f>IF(OR(B16&lt;&gt;"",J16&lt;&gt;""),IF($G$4="Recurso",CONCATENATE($G$4," ",$G$5),$G$4),"")</f>
        <v>Recurso F6</v>
      </c>
      <c r="D16" s="63" t="s">
        <v>189</v>
      </c>
      <c r="E16" s="63" t="s">
        <v>150</v>
      </c>
      <c r="F16" s="13" t="str">
        <f ca="1">IF(OR(B16&lt;&gt;"",J16&lt;&gt;""),CONCATENATE($C$7,"_",$A16,IF($G$4="Cuaderno de Estudio","_small",CONCATENATE(IF(I16="","","n"),IF(LEFT($G$5,1)="F",".jpg",".png")))),"")</f>
        <v>LE_09_04_REC240_IMG07.jpg</v>
      </c>
      <c r="G16" s="13" t="str">
        <f ca="1">IF($F16&lt;&gt;"",IF($G$4="Recurso",VLOOKUP($E16,OFFSET('Definición técnica de imagenes'!$A$1,MATCH($G$5,'Definición técnica de imagenes'!$A$1:$A$104,0)-1,1,COUNTIF('Definición técnica de imagenes'!$A$3:$A$102,$G$5),5),5,FALSE),'Definición técnica de imagenes'!$F$16),"")</f>
        <v>350 x 230 px</v>
      </c>
      <c r="H16" s="13" t="str">
        <f ca="1">IF(AND(I16&lt;&gt;"",I16&lt;&gt;0),IF(OR(B16&lt;&gt;"",J16&lt;&gt;""),CONCATENATE($C$7,"_",$A16,IF($G$4="Cuaderno de Estudio","_zoom",CONCATENATE("a",IF(LEFT($G$5,1)="F",".jpg",".png")))),""),"")</f>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t="s">
        <v>211</v>
      </c>
      <c r="K16" s="64" t="s">
        <v>201</v>
      </c>
      <c r="O16" s="2" t="str">
        <f>'Definición técnica de imagenes'!A25</f>
        <v>F7</v>
      </c>
    </row>
    <row r="17" spans="1:15" s="11" customFormat="1" ht="26">
      <c r="A17" s="12" t="str">
        <f>IF(OR(B17&lt;&gt;"",J17&lt;&gt;""),CONCATENATE(LEFT(A16,3),IF(MID(A16,4,2)+1&lt;10,CONCATENATE("0",MID(A16,4,2)+1))),"")</f>
        <v>IMG08</v>
      </c>
      <c r="B17" s="62">
        <v>152142164</v>
      </c>
      <c r="C17" s="20" t="str">
        <f>IF(OR(B17&lt;&gt;"",J17&lt;&gt;""),IF($G$4="Recurso",CONCATENATE($G$4," ",$G$5),$G$4),"")</f>
        <v>Recurso F6</v>
      </c>
      <c r="D17" s="63" t="s">
        <v>189</v>
      </c>
      <c r="E17" s="63" t="s">
        <v>155</v>
      </c>
      <c r="F17" s="13" t="str">
        <f ca="1">IF(OR(B17&lt;&gt;"",J17&lt;&gt;""),CONCATENATE($C$7,"_",$A17,IF($G$4="Cuaderno de Estudio","_small",CONCATENATE(IF(I17="","","n"),IF(LEFT($G$5,1)="F",".jpg",".png")))),"")</f>
        <v>LE_09_04_REC240_IMG08n.jpg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ca="1">IF(AND(I17&lt;&gt;"",I17&lt;&gt;0),IF(OR(B17&lt;&gt;"",J17&lt;&gt;""),CONCATENATE($C$7,"_",$A17,IF($G$4="Cuaderno de Estudio","_zoom",CONCATENATE("a",IF(LEFT($G$5,1)="F",".jpg",".png")))),""),"")</f>
        <v>LE_09_04_REC240_IMG08a.jpg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203</v>
      </c>
      <c r="K17" s="66" t="s">
        <v>204</v>
      </c>
      <c r="O17" s="2" t="str">
        <f>'Definición técnica de imagenes'!A27</f>
        <v>F7B</v>
      </c>
    </row>
    <row r="18" spans="1:15" s="11" customFormat="1" ht="26">
      <c r="A18" s="12" t="str">
        <f t="shared" si="3"/>
        <v>IMG09</v>
      </c>
      <c r="B18" s="62">
        <v>56470132</v>
      </c>
      <c r="C18" s="20" t="str">
        <f t="shared" si="0"/>
        <v>Recurso F6</v>
      </c>
      <c r="D18" s="63" t="s">
        <v>189</v>
      </c>
      <c r="E18" s="63" t="s">
        <v>155</v>
      </c>
      <c r="F18" s="13" t="str">
        <f t="shared" ca="1" si="4"/>
        <v>LE_09_04_REC240_IMG09n.jpg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LE_09_04_REC240_IMG09a.jpg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205</v>
      </c>
      <c r="K18" s="66" t="s">
        <v>206</v>
      </c>
      <c r="O18" s="2" t="str">
        <f>'Definición técnica de imagenes'!A30</f>
        <v>F8</v>
      </c>
    </row>
    <row r="19" spans="1:15" s="11" customFormat="1">
      <c r="A19" s="12" t="str">
        <f t="shared" ref="A19:A50" si="6">IF(OR(B19&lt;&gt;"",J19&lt;&gt;""),CONCATENATE(LEFT(A18,3),IF(MID(A18,4,2)+1&lt;10,CONCATENATE("0",MID(A18,4,2)+1),MID(A18,4,2)+1)),"")</f>
        <v>IMG10</v>
      </c>
      <c r="B19" s="62">
        <v>68542516</v>
      </c>
      <c r="C19" s="20" t="str">
        <f t="shared" si="0"/>
        <v>Recurso F6</v>
      </c>
      <c r="D19" s="63" t="s">
        <v>189</v>
      </c>
      <c r="E19" s="63" t="s">
        <v>155</v>
      </c>
      <c r="F19" s="13" t="str">
        <f t="shared" ca="1" si="4"/>
        <v>LE_09_04_REC240_IMG10n.jpg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LE_09_04_REC240_IMG10a.jpg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t="s">
        <v>208</v>
      </c>
      <c r="K19" s="66" t="s">
        <v>209</v>
      </c>
      <c r="O19" s="2" t="str">
        <f>'Definición técnica de imagenes'!A31</f>
        <v>F10</v>
      </c>
    </row>
    <row r="20" spans="1:15" s="11" customFormat="1" ht="26">
      <c r="A20" s="12" t="str">
        <f t="shared" si="6"/>
        <v>IMG11</v>
      </c>
      <c r="B20" s="62">
        <v>286066997</v>
      </c>
      <c r="C20" s="20" t="str">
        <f t="shared" si="0"/>
        <v>Recurso F6</v>
      </c>
      <c r="D20" s="63" t="s">
        <v>189</v>
      </c>
      <c r="E20" s="63" t="s">
        <v>155</v>
      </c>
      <c r="F20" s="13" t="str">
        <f t="shared" ca="1" si="4"/>
        <v>LE_09_04_REC240_IMG11n.jpg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LE_09_04_REC240_IMG11a.jpg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t="s">
        <v>214</v>
      </c>
      <c r="K20" s="66" t="s">
        <v>210</v>
      </c>
      <c r="O20" s="2" t="str">
        <f>'Definición técnica de imagenes'!A32</f>
        <v>F10B</v>
      </c>
    </row>
    <row r="21" spans="1:15" s="11" customFormat="1" ht="26">
      <c r="A21" s="12" t="str">
        <f t="shared" si="6"/>
        <v>IMG12</v>
      </c>
      <c r="B21" s="62">
        <v>141574750</v>
      </c>
      <c r="C21" s="20" t="str">
        <f t="shared" si="0"/>
        <v>Recurso F6</v>
      </c>
      <c r="D21" s="63" t="s">
        <v>189</v>
      </c>
      <c r="E21" s="63" t="s">
        <v>155</v>
      </c>
      <c r="F21" s="13" t="str">
        <f t="shared" ca="1" si="4"/>
        <v>LE_09_04_REC240_IMG12n.jpg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LE_09_04_REC240_IMG12a.jpg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t="s">
        <v>212</v>
      </c>
      <c r="K21" s="66" t="s">
        <v>213</v>
      </c>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IF(OR(B101&lt;&gt;"",J101&lt;&gt;""),CONCATENATE(LEFT(A100,3),IF(MID(A100,4,2)+1&lt;10,CONCATENATE("0",MID(A100,4,2)+1),MID(A100,4,2)+1)),"")</f>
        <v/>
      </c>
      <c r="B101" s="62"/>
      <c r="C101" s="20" t="str">
        <f>IF(OR(B101&lt;&gt;"",J101&lt;&gt;""),IF($G$4="Recurso",CONCATENATE($G$4," ",$G$5),$G$4),"")</f>
        <v/>
      </c>
      <c r="D101" s="63"/>
      <c r="E101" s="63"/>
      <c r="F101" s="13" t="str">
        <f>IF(OR(B101&lt;&gt;"",J101&lt;&gt;""),CONCATENATE($C$7,"_",$A101,IF($G$4="Cuaderno de Estudio","_small",CONCATENATE(IF(I101="","","n"),IF(LEFT($G$5,1)="F",".jpg",".png")))),"")</f>
        <v/>
      </c>
      <c r="G101" s="13" t="str">
        <f ca="1">IF($F101&lt;&gt;"",IF($G$4="Recurso",VLOOKUP($E101,OFFSET('Definición técnica de imagenes'!$A$1,MATCH($G$5,'Definición técnica de imagenes'!$A$1:$A$104,0)-1,1,COUNTIF('Definición técnica de imagenes'!$A$3:$A$102,$G$5),5),5,FALSE),'Definición técnica de imagenes'!$F$16),"")</f>
        <v/>
      </c>
      <c r="H101" s="13" t="str">
        <f ca="1">IF(AND(I101&lt;&gt;"",I101&lt;&gt;0),IF(OR(B101&lt;&gt;"",J101&lt;&gt;""),CONCATENATE($C$7,"_",$A101,IF($G$4="Cuaderno de Estudio","_zoom",CONCATENATE("a",IF(LEFT($G$5,1)="F",".jpg",".png")))),""),"")</f>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topLeftCell="A12" workbookViewId="0">
      <selection activeCell="C17" sqref="C17"/>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2" t="s">
        <v>38</v>
      </c>
      <c r="B1" s="93"/>
      <c r="C1" s="93"/>
      <c r="D1" s="93"/>
      <c r="E1" s="93"/>
      <c r="F1" s="94"/>
    </row>
    <row r="2" spans="1:11">
      <c r="A2" s="30" t="s">
        <v>42</v>
      </c>
      <c r="B2" s="31"/>
      <c r="C2" s="95" t="s">
        <v>13</v>
      </c>
      <c r="D2" s="96"/>
      <c r="E2" s="97"/>
      <c r="F2" s="32"/>
    </row>
    <row r="3" spans="1:11" ht="60">
      <c r="A3" s="33" t="s">
        <v>43</v>
      </c>
      <c r="B3" s="31"/>
      <c r="C3" s="101" t="s">
        <v>14</v>
      </c>
      <c r="D3" s="102"/>
      <c r="E3" s="103"/>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4" t="str">
        <f>CONCATENATE(H21,"_",I21,"_",J21,"_CO")</f>
        <v>LE_09_04_CO</v>
      </c>
      <c r="E5" s="105"/>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0" t="str">
        <f>CONCATENATE("SolicitudGrafica_",D5,".xls")</f>
        <v>SolicitudGrafica_LE_09_04_CO.xls</v>
      </c>
      <c r="E7" s="90"/>
      <c r="F7" s="91"/>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2" t="s">
        <v>41</v>
      </c>
      <c r="B13" s="93"/>
      <c r="C13" s="93"/>
      <c r="D13" s="93"/>
      <c r="E13" s="93"/>
      <c r="F13" s="94"/>
      <c r="I13" s="22" t="s">
        <v>33</v>
      </c>
      <c r="J13" s="22">
        <v>10</v>
      </c>
      <c r="K13" s="22">
        <v>10</v>
      </c>
    </row>
    <row r="14" spans="1:11" ht="16" thickBot="1">
      <c r="A14" s="33"/>
      <c r="B14" s="31"/>
      <c r="C14" s="31"/>
      <c r="D14" s="31"/>
      <c r="E14" s="31"/>
      <c r="F14" s="32"/>
      <c r="I14" s="22" t="s">
        <v>34</v>
      </c>
      <c r="J14" s="22">
        <v>11</v>
      </c>
      <c r="K14" s="22">
        <v>11</v>
      </c>
    </row>
    <row r="15" spans="1:11">
      <c r="A15" s="30" t="s">
        <v>46</v>
      </c>
      <c r="B15" s="31"/>
      <c r="C15" s="95" t="s">
        <v>49</v>
      </c>
      <c r="D15" s="96"/>
      <c r="E15" s="96"/>
      <c r="F15" s="97"/>
      <c r="J15" s="22">
        <v>12</v>
      </c>
      <c r="K15" s="22">
        <v>12</v>
      </c>
    </row>
    <row r="16" spans="1:11" ht="67.25" customHeight="1">
      <c r="A16" s="33" t="s">
        <v>47</v>
      </c>
      <c r="B16" s="31"/>
      <c r="C16" s="26" t="s">
        <v>15</v>
      </c>
      <c r="D16" s="25" t="s">
        <v>16</v>
      </c>
      <c r="E16" s="25" t="s">
        <v>17</v>
      </c>
      <c r="F16" s="27" t="s">
        <v>50</v>
      </c>
      <c r="J16" s="22">
        <v>13</v>
      </c>
      <c r="K16" s="22">
        <v>13</v>
      </c>
    </row>
    <row r="17" spans="1:11" ht="32" customHeight="1" thickBot="1">
      <c r="A17" s="30" t="s">
        <v>44</v>
      </c>
      <c r="B17" s="31"/>
      <c r="C17" s="28" t="s">
        <v>35</v>
      </c>
      <c r="D17" s="98" t="str">
        <f>CONCATENATE(H21,"_",I21,"_",J21,"_",K45)</f>
        <v>LE_09_04_REC210</v>
      </c>
      <c r="E17" s="99"/>
      <c r="F17" s="100"/>
      <c r="J17" s="22">
        <v>14</v>
      </c>
      <c r="K17" s="22">
        <v>14</v>
      </c>
    </row>
    <row r="18" spans="1:11" ht="76" thickBot="1">
      <c r="A18" s="33" t="s">
        <v>48</v>
      </c>
      <c r="B18" s="31"/>
      <c r="C18" s="59" t="s">
        <v>120</v>
      </c>
      <c r="D18" s="90" t="str">
        <f>CONCATENATE("SolicitudGrafica_",D17,".xls")</f>
        <v>SolicitudGrafica_LE_09_04_REC210.xls</v>
      </c>
      <c r="E18" s="90"/>
      <c r="F18" s="91"/>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7</v>
      </c>
      <c r="J20" s="22">
        <v>4</v>
      </c>
      <c r="K20" s="22">
        <v>17</v>
      </c>
    </row>
    <row r="21" spans="1:11">
      <c r="H21" s="22" t="str">
        <f>IF(INDEX(H4:H7,H20)=H4,"MA",IF(INDEX(H4:H7,H20)=H5,"CN",IF(INDEX(H4:H7,H20)=H6,"CS",IF(INDEX(H4:H7,H20)=H7,"LE"))))</f>
        <v>LE</v>
      </c>
      <c r="I21" s="22" t="str">
        <f>CONCATENATE(IF((I20+2)&lt;10,"0",""),I20+2)</f>
        <v>09</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21</v>
      </c>
    </row>
    <row r="45" spans="11:11">
      <c r="K45" s="22" t="str">
        <f>CONCATENATE("REC",K44,0)</f>
        <v>REC210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825500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12700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12700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12700</xdr:rowOff>
                  </from>
                  <to>
                    <xdr:col>2</xdr:col>
                    <xdr:colOff>1041400</xdr:colOff>
                    <xdr:row>4</xdr:row>
                    <xdr:rowOff>241300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12700</xdr:rowOff>
                  </from>
                  <to>
                    <xdr:col>3</xdr:col>
                    <xdr:colOff>863600</xdr:colOff>
                    <xdr:row>4</xdr:row>
                    <xdr:rowOff>241300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25400</xdr:colOff>
                    <xdr:row>4</xdr:row>
                    <xdr:rowOff>12700</xdr:rowOff>
                  </from>
                  <to>
                    <xdr:col>5</xdr:col>
                    <xdr:colOff>12700</xdr:colOff>
                    <xdr:row>4</xdr:row>
                    <xdr:rowOff>241300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7" t="s">
        <v>56</v>
      </c>
      <c r="B1" s="107" t="s">
        <v>149</v>
      </c>
      <c r="C1" s="107" t="s">
        <v>63</v>
      </c>
      <c r="D1" s="107" t="s">
        <v>64</v>
      </c>
      <c r="E1" s="107" t="s">
        <v>5</v>
      </c>
      <c r="F1" s="107" t="s">
        <v>65</v>
      </c>
      <c r="G1" s="107" t="s">
        <v>66</v>
      </c>
      <c r="H1" s="106" t="s">
        <v>68</v>
      </c>
      <c r="I1" s="106"/>
    </row>
    <row r="2" spans="1:10">
      <c r="A2" s="107"/>
      <c r="B2" s="107"/>
      <c r="C2" s="107"/>
      <c r="D2" s="107"/>
      <c r="E2" s="107"/>
      <c r="F2" s="107"/>
      <c r="G2" s="107"/>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2"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6" customFormat="1" ht="14.75" customHeight="1">
      <c r="A15" s="74" t="s">
        <v>96</v>
      </c>
      <c r="B15" s="74"/>
      <c r="C15" s="74" t="s">
        <v>97</v>
      </c>
      <c r="D15" s="75" t="s">
        <v>98</v>
      </c>
      <c r="E15" s="74" t="s">
        <v>93</v>
      </c>
      <c r="F15" s="74" t="s">
        <v>117</v>
      </c>
      <c r="G15" s="74"/>
      <c r="H15" s="75" t="s">
        <v>122</v>
      </c>
      <c r="I15" s="74"/>
      <c r="J15" s="76"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1"/>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1"/>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Marco Cardona Giraldo</cp:lastModifiedBy>
  <dcterms:created xsi:type="dcterms:W3CDTF">2014-07-01T23:43:25Z</dcterms:created>
  <dcterms:modified xsi:type="dcterms:W3CDTF">2016-02-16T22:59:41Z</dcterms:modified>
</cp:coreProperties>
</file>