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621"/>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60" windowWidth="23060" windowHeight="1180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A10" i="1"/>
  <c r="A11" i="1"/>
  <c r="A12" i="1"/>
  <c r="A13"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<sst xmlns="http://schemas.openxmlformats.org/spreadsheetml/2006/main" count="376" uniqueCount="195">
  <si>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</si>
  <si>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</si>
  <si>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</si>
  <si>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</si>
  <si>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</si>
  <si>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</si>
  <si>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</si>
  <si>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</si>
  <si>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</si>
  <si>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</si>
  <si>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</si>
  <si>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</si>
  <si>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</si>
  <si>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</si>
  <si>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</si>
  <si>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</si>
  <si>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</si>
  <si>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</si>
  <si>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</si>
  <si>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</si>
  <si>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</si>
  <si>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</si>
  <si>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</si>
  <si>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</si>
  <si>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</si>
  <si>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</si>
  <si>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</si>
  <si>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</si>
  <si>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</si>
  <si>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</si>
  <si>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</si>
  <si>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</si>
  <si>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</si>
  <si>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</si>
  <si>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</si>
  <si>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</si>
  <si>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</si>
  <si>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</si>
  <si>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</si>
  <si>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</si>
  <si>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</si>
  <si>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</si>
  <si>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</si>
  <si>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</si>
  <si>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</si>
  <si>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</si>
  <si>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</si>
  <si>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</si>
  <si>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</si>
  <si>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</si>
  <si>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</si>
  <si>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</si>
  <si>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</si>
  <si>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</si>
  <si>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</si>
  <si>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</si>
  <si>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</si>
  <si>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</si>
  <si>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</si>
  <si>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</si>
  <si>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</si>
  <si>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</si>
  <si>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</si>
  <si>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</si>
  <si>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</si>
  <si>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</si>
  <si>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</si>
  <si>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</si>
  <si>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</si>
  <si>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</si>
  <si>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</si>
  <si>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</si>
  <si>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</si>
  <si>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</si>
  <si>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</si>
  <si>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</si>
  <si>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</si>
  <si>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</si>
  <si>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</si>
  <si>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</si>
  <si>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</si>
  <si>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</si>
  <si>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</si>
  <si>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</si>
  <si>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</si>
  <si>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</si>
  <si>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</si>
  <si>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</si>
  <si>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</si>
  <si>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</si>
  <si>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</si>
  <si>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</si>
  <si>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</si>
  <si>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</si>
  <si>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</si>
  <si>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</si>
  <si>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</si>
  <si>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</si>
  <si>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</si>
  <si>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</si>
  <si>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</si>
  <si>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</si>
  <si>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</si>
  <si>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</si>
  <si>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</si>
  <si>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</si>
  <si>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</si>
  <si>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</si>
  <si>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</si>
  <si>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</si>
  <si>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</si>
  <si>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</si>
  <si>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</si>
  <si>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</si>
  <si>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</si>
  <si>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</si>
  <si>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</si>
  <si>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</si>
  <si>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</si>
  <si>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</si>
  <si>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</si>
  <si>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</si>
  <si>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</si>
  <si>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</si>
  <si>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</si>
  <si>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</si>
  <si>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</si>
  <si>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</si>
  <si>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</si>
  <si>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</si>
  <si>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</si>
  <si>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</si>
  <si>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</si>
  <si>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</si>
  <si>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</si>
  <si>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</si>
  <si>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</si>
  <si>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</si>
  <si>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</si>
  <si>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</si>
  <si>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</si>
  <si>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</si>
  <si>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</si>
  <si>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</si>
  <si>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</si>
  <si>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</si>
  <si>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</si>
  <si>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</si>
  <si>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</si>
  <si>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</si>
  <si>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</si>
  <si>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</si>
  <si>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</si>
  <si>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</si>
  <si>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</si>
  <si>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</si>
  <si>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</si>
  <si>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</si>
  <si>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</si>
  <si>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</si>
  <si>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</si>
  <si>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</si>
  <si>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</si>
  <si>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</si>
  <si>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</si>
  <si>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</si>
  <si>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</si>
  <si>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</si>
  <si>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</si>
  <si>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</si>
  <si>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</si>
  <si>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</si>
  <si>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</si>
  <si>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</si>
  <si>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</si>
  <si>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</si>
  <si>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</si>
  <si>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</si>
  <si>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</si>
  <si>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</si>
  <si>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</si>
  <si>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</si>
  <si>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</si>
  <si>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</si>
  <si>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</si>
  <si>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</si>
  <si>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</si>
  <si>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literatura latinoamericana del Modernismo</t>
  </si>
  <si>
    <t>Marco Cardona</t>
  </si>
  <si>
    <t>LE_09_04_REC140</t>
  </si>
  <si>
    <t>Fotografía</t>
  </si>
  <si>
    <t>Selfi</t>
  </si>
  <si>
    <t>Senderismo</t>
  </si>
  <si>
    <t>Ludópata</t>
  </si>
  <si>
    <t>Radar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</si>
</sst>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7"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21" val="12"/>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7"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12700</xdr:rowOff>
        </xdr:from>
        <xdr:to>
          <xdr:col>2</xdr:col>
          <xdr:colOff>1041400</xdr:colOff>
          <xdr:row>4</xdr:row>
          <xdr:rowOff>241300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12700</xdr:rowOff>
        </xdr:from>
        <xdr:to>
          <xdr:col>3</xdr:col>
          <xdr:colOff>863600</xdr:colOff>
          <xdr:row>4</xdr:row>
          <xdr:rowOff>241300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4</xdr:row>
          <xdr:rowOff>12700</xdr:rowOff>
        </xdr:from>
        <xdr:to>
          <xdr:col>5</xdr:col>
          <xdr:colOff>12700</xdr:colOff>
          <xdr:row>4</xdr:row>
          <xdr:rowOff>241300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825500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B13" sqref="B13"/>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5" thickBot="1">
      <c r="A1" s="1"/>
      <c r="B1" s="1"/>
      <c r="C1" s="1"/>
      <c r="D1" s="1"/>
      <c r="F1" s="1"/>
      <c r="G1" s="1"/>
      <c r="H1" s="38"/>
      <c r="I1" s="38"/>
      <c r="J1" s="14"/>
      <c r="K1" s="14"/>
      <c r="L1" s="2" t="s">
        <v>5</v>
      </c>
      <c r="M1" s="2" t="str">
        <f>CONCATENATE('Definición técnica de imagenes'!$B$1," ",$G$5)</f>
        <v>Ubicación de la imagen en el recurso F4</v>
      </c>
    </row>
    <row r="2" spans="1:16" ht="15.7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c r="A3" s="1"/>
      <c r="B3" s="4" t="s">
        <v>8</v>
      </c>
      <c r="C3" s="87">
        <v>9</v>
      </c>
      <c r="D3" s="88"/>
      <c r="F3" s="80">
        <v>42411</v>
      </c>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Extra</v>
      </c>
      <c r="N4" s="2">
        <v>2</v>
      </c>
      <c r="O4" s="2" t="str">
        <f>'Definición técnica de imagenes'!A5</f>
        <v>M6A</v>
      </c>
    </row>
    <row r="5" spans="1:16" ht="17.25" thickBot="1">
      <c r="A5" s="1"/>
      <c r="B5" s="6" t="s">
        <v>1</v>
      </c>
      <c r="C5" s="89" t="s">
        <v>188</v>
      </c>
      <c r="D5" s="90"/>
      <c r="E5" s="5"/>
      <c r="F5" s="37" t="str">
        <f>IF(G4="Recurso","Motor del recurso","")</f>
        <v>Motor del recurso</v>
      </c>
      <c r="G5" s="61" t="s">
        <v>137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F4</v>
      </c>
      <c r="F9" s="57" t="s">
        <v>61</v>
      </c>
      <c r="G9" s="57" t="s">
        <v>59</v>
      </c>
      <c r="H9" s="57" t="s">
        <v>60</v>
      </c>
      <c r="I9" s="57" t="s">
        <v>114</v>
      </c>
      <c r="J9" s="18" t="s">
        <v>6</v>
      </c>
      <c r="K9" s="19" t="s">
        <v>7</v>
      </c>
      <c r="O9" s="2" t="str">
        <f>'Definición técnica de imagenes'!A11</f>
        <v>M10B</v>
      </c>
    </row>
    <row r="10" spans="1:16" s="11" customFormat="1">
      <c r="A10" s="12" t="str">
        <f>IF(OR(B10&lt;&gt;"",J10&lt;&gt;""),"IMG01","")</f>
        <v>IMG01</v>
      </c>
      <c r="B10" s="62">
        <v>264286310</v>
      </c>
      <c r="C10" s="20" t="str">
        <f t="shared" ref="C10:C41" si="0">IF(OR(B10&lt;&gt;"",J10&lt;&gt;""),IF($G$4="Recurso",CONCATENATE($G$4," ",$G$5),$G$4),"")</f>
        <v>Recurso F4</v>
      </c>
      <c r="D10" s="63" t="s">
        <v>190</v>
      </c>
      <c r="E10" s="63" t="s">
        <v>155</v>
      </c>
      <c r="F10" s="13" t="str">
        <f t="shared" ref="F10" ca="1" si="1">IF(OR(B10&lt;&gt;"",J10&lt;&gt;""),CONCATENATE($C$7,"_",$A10,IF($G$4="Cuaderno de Estudio","_small",CONCATENATE(IF(I10="","","n"),IF(LEFT($G$5,1)="F",".jpg",".png")))),"")</f>
        <v>LE_09_04_REC140_IMG01.jpg</v>
      </c>
      <c r="G10" s="13" t="str">
        <f ca="1">IF($F10&lt;&gt;"",IF($G$4="Recurso",VLOOKUP($E10,OFFSET('Definición técnica de imagenes'!$A$1,MATCH($G$5,'Definición técnica de imagenes'!$A$1:$A$104,0)-1,1,COUNTIF('Definición técnica de imagenes'!$A$3:$A$102,$G$5),5),5,FALSE),'Definición técnica de imagenes'!$F$16),"")</f>
        <v>750 x 365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c r="O10" s="2" t="str">
        <f>'Definición técnica de imagenes'!A12</f>
        <v>M12D</v>
      </c>
    </row>
    <row r="11" spans="1:16" s="11" customFormat="1" ht="14" customHeight="1">
      <c r="A11" s="12" t="str">
        <f t="shared" ref="A11:A18" si="3">IF(OR(B11&lt;&gt;"",J11&lt;&gt;""),CONCATENATE(LEFT(A10,3),IF(MID(A10,4,2)+1&lt;10,CONCATENATE("0",MID(A10,4,2)+1))),"")</f>
        <v>IMG02</v>
      </c>
      <c r="B11" s="62">
        <v>160123214</v>
      </c>
      <c r="C11" s="20" t="str">
        <f t="shared" si="0"/>
        <v>Recurso F4</v>
      </c>
      <c r="D11" s="63" t="s">
        <v>190</v>
      </c>
      <c r="E11" s="63" t="s">
        <v>155</v>
      </c>
      <c r="F11" s="13" t="str">
        <f t="shared" ref="F11:F74" ca="1" si="4">IF(OR(B11&lt;&gt;"",J11&lt;&gt;""),CONCATENATE($C$7,"_",$A11,IF($G$4="Cuaderno de Estudio","_small",CONCATENATE(IF(I11="","","n"),IF(LEFT($G$5,1)="F",".jpg",".png")))),"")</f>
        <v>LE_09_04_REC140_IMG02.jpg</v>
      </c>
      <c r="G11" s="13" t="str">
        <f ca="1">IF($F11&lt;&gt;"",IF($G$4="Recurso",VLOOKUP($E11,OFFSET('Definición técnica de imagenes'!$A$1,MATCH($G$5,'Definición técnica de imagenes'!$A$1:$A$104,0)-1,1,COUNTIF('Definición técnica de imagenes'!$A$3:$A$102,$G$5),5),5,FALSE),'Definición técnica de imagenes'!$F$16),"")</f>
        <v>750 x 365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192</v>
      </c>
      <c r="K11" s="65"/>
      <c r="O11" s="2" t="str">
        <f>'Definición técnica de imagenes'!A13</f>
        <v>M101</v>
      </c>
    </row>
    <row r="12" spans="1:16" s="11" customFormat="1">
      <c r="A12" s="12" t="str">
        <f t="shared" si="3"/>
        <v>IMG03</v>
      </c>
      <c r="B12" s="62">
        <v>110891030</v>
      </c>
      <c r="C12" s="20" t="str">
        <f t="shared" si="0"/>
        <v>Recurso F4</v>
      </c>
      <c r="D12" s="63" t="s">
        <v>190</v>
      </c>
      <c r="E12" s="63" t="s">
        <v>155</v>
      </c>
      <c r="F12" s="13" t="str">
        <f t="shared" ca="1" si="4"/>
        <v>LE_09_04_REC140_IMG03.jpg</v>
      </c>
      <c r="G12" s="13" t="str">
        <f ca="1">IF($F12&lt;&gt;"",IF($G$4="Recurso",VLOOKUP($E12,OFFSET('Definición técnica de imagenes'!$A$1,MATCH($G$5,'Definición técnica de imagenes'!$A$1:$A$104,0)-1,1,COUNTIF('Definición técnica de imagenes'!$A$3:$A$102,$G$5),5),5,FALSE),'Definición técnica de imagenes'!$F$16),"")</f>
        <v>750 x 365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193</v>
      </c>
      <c r="K12" s="64"/>
      <c r="O12" s="2" t="str">
        <f>'Definición técnica de imagenes'!A18</f>
        <v>Diaporama F1</v>
      </c>
    </row>
    <row r="13" spans="1:16" s="11" customFormat="1">
      <c r="A13" s="12" t="str">
        <f t="shared" si="3"/>
        <v>IMG04</v>
      </c>
      <c r="B13" s="62">
        <v>300674165</v>
      </c>
      <c r="C13" s="20" t="str">
        <f t="shared" si="0"/>
        <v>Recurso F4</v>
      </c>
      <c r="D13" s="63" t="s">
        <v>190</v>
      </c>
      <c r="E13" s="63" t="s">
        <v>155</v>
      </c>
      <c r="F13" s="13" t="str">
        <f t="shared" ca="1" si="4"/>
        <v>LE_09_04_REC140_IMG04.jpg</v>
      </c>
      <c r="G13" s="13" t="str">
        <f ca="1">IF($F13&lt;&gt;"",IF($G$4="Recurso",VLOOKUP($E13,OFFSET('Definición técnica de imagenes'!$A$1,MATCH($G$5,'Definición técnica de imagenes'!$A$1:$A$104,0)-1,1,COUNTIF('Definición técnica de imagenes'!$A$3:$A$102,$G$5),5),5,FALSE),'Definición técnica de imagenes'!$F$16),"")</f>
        <v>750 x 365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194</v>
      </c>
      <c r="K13" s="64"/>
      <c r="O13" s="2" t="str">
        <f>'Definición técnica de imagenes'!A19</f>
        <v>F4</v>
      </c>
    </row>
    <row r="14" spans="1:16" s="11" customFormat="1" ht="1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1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1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1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1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1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1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1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1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1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1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1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1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1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ht="1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ht="1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ht="1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ht="1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ht="1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ht="1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ht="1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ht="1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ht="1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ht="1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ht="1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ht="1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ht="1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ht="1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ht="1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ht="1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ht="1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ht="1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ht="1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ht="1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ht="1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ht="1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ht="1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ht="1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ht="1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ht="1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ht="1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ht="1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ht="1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ht="1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ht="1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ht="1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ht="1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ht="1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ht="1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ht="1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ht="1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ht="1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ht="1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ht="1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ht="1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ht="1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ht="1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ht="1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ht="1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ht="1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ht="1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ht="1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ht="1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topLeftCell="A12" workbookViewId="0">
      <selection activeCell="C17" sqref="C17"/>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5" thickBot="1">
      <c r="A1" s="93" t="s">
        <v>38</v>
      </c>
      <c r="B1" s="94"/>
      <c r="C1" s="94"/>
      <c r="D1" s="94"/>
      <c r="E1" s="94"/>
      <c r="F1" s="95"/>
    </row>
    <row r="2" spans="1:11">
      <c r="A2" s="30" t="s">
        <v>42</v>
      </c>
      <c r="B2" s="31"/>
      <c r="C2" s="96" t="s">
        <v>13</v>
      </c>
      <c r="D2" s="97"/>
      <c r="E2" s="98"/>
      <c r="F2" s="32"/>
    </row>
    <row r="3" spans="1:11" ht="63">
      <c r="A3" s="33" t="s">
        <v>43</v>
      </c>
      <c r="B3" s="31"/>
      <c r="C3" s="102" t="s">
        <v>14</v>
      </c>
      <c r="D3" s="103"/>
      <c r="E3" s="104"/>
      <c r="F3" s="32"/>
      <c r="H3" s="22" t="s">
        <v>18</v>
      </c>
      <c r="I3" s="22" t="s">
        <v>19</v>
      </c>
      <c r="J3" s="22" t="s">
        <v>20</v>
      </c>
      <c r="K3" s="22" t="s">
        <v>52</v>
      </c>
    </row>
    <row r="4" spans="1:11" ht="31.5">
      <c r="A4" s="30" t="s">
        <v>44</v>
      </c>
      <c r="B4" s="31"/>
      <c r="C4" s="26" t="s">
        <v>15</v>
      </c>
      <c r="D4" s="25" t="s">
        <v>16</v>
      </c>
      <c r="E4" s="29" t="s">
        <v>17</v>
      </c>
      <c r="F4" s="32"/>
      <c r="H4" s="22" t="s">
        <v>21</v>
      </c>
      <c r="I4" s="22" t="s">
        <v>25</v>
      </c>
      <c r="J4" s="22">
        <v>1</v>
      </c>
      <c r="K4" s="22">
        <v>1</v>
      </c>
    </row>
    <row r="5" spans="1:11" ht="79.5" thickBot="1">
      <c r="A5" s="33" t="s">
        <v>45</v>
      </c>
      <c r="B5" s="31"/>
      <c r="C5" s="28" t="s">
        <v>35</v>
      </c>
      <c r="D5" s="105" t="str">
        <f>CONCATENATE(H21,"_",I21,"_",J21,"_CO")</f>
        <v>LE_09_04_CO</v>
      </c>
      <c r="E5" s="106"/>
      <c r="F5" s="32"/>
      <c r="H5" s="22" t="s">
        <v>22</v>
      </c>
      <c r="I5" s="22" t="s">
        <v>26</v>
      </c>
      <c r="J5" s="22">
        <v>2</v>
      </c>
      <c r="K5" s="22">
        <v>2</v>
      </c>
    </row>
    <row r="6" spans="1:11" ht="32.25" thickBot="1">
      <c r="A6" s="30" t="s">
        <v>10</v>
      </c>
      <c r="B6" s="31"/>
      <c r="C6" s="31"/>
      <c r="D6" s="31"/>
      <c r="E6" s="31"/>
      <c r="F6" s="32"/>
      <c r="H6" s="22" t="s">
        <v>23</v>
      </c>
      <c r="I6" s="22" t="s">
        <v>27</v>
      </c>
      <c r="J6" s="22">
        <v>3</v>
      </c>
      <c r="K6" s="22">
        <v>3</v>
      </c>
    </row>
    <row r="7" spans="1:11" ht="48" thickBot="1">
      <c r="A7" s="33" t="s">
        <v>11</v>
      </c>
      <c r="B7" s="31"/>
      <c r="C7" s="59" t="s">
        <v>119</v>
      </c>
      <c r="D7" s="91" t="str">
        <f>CONCATENATE("SolicitudGrafica_",D5,".xls")</f>
        <v>SolicitudGrafica_LE_09_04_CO.xls</v>
      </c>
      <c r="E7" s="91"/>
      <c r="F7" s="92"/>
      <c r="H7" s="22" t="s">
        <v>24</v>
      </c>
      <c r="I7" s="22" t="s">
        <v>28</v>
      </c>
      <c r="J7" s="22">
        <v>4</v>
      </c>
      <c r="K7" s="22">
        <v>4</v>
      </c>
    </row>
    <row r="8" spans="1:11" ht="47.25">
      <c r="A8" s="33" t="s">
        <v>53</v>
      </c>
      <c r="B8" s="31"/>
      <c r="C8" s="31"/>
      <c r="D8" s="31"/>
      <c r="E8" s="31"/>
      <c r="F8" s="32"/>
      <c r="I8" s="22" t="s">
        <v>29</v>
      </c>
      <c r="J8" s="22">
        <v>5</v>
      </c>
      <c r="K8" s="22">
        <v>5</v>
      </c>
    </row>
    <row r="9" spans="1:11" ht="47.25">
      <c r="A9" s="33" t="s">
        <v>12</v>
      </c>
      <c r="B9" s="31"/>
      <c r="C9" s="31"/>
      <c r="D9" s="31"/>
      <c r="E9" s="31"/>
      <c r="F9" s="32"/>
      <c r="I9" s="22" t="s">
        <v>30</v>
      </c>
      <c r="J9" s="22">
        <v>6</v>
      </c>
      <c r="K9" s="22">
        <v>6</v>
      </c>
    </row>
    <row r="10" spans="1:11" ht="32.25" thickBot="1">
      <c r="A10" s="34" t="s">
        <v>36</v>
      </c>
      <c r="B10" s="35"/>
      <c r="C10" s="35"/>
      <c r="D10" s="35"/>
      <c r="E10" s="35"/>
      <c r="F10" s="36"/>
      <c r="I10" s="22" t="s">
        <v>31</v>
      </c>
      <c r="J10" s="22">
        <v>7</v>
      </c>
      <c r="K10" s="22">
        <v>7</v>
      </c>
    </row>
    <row r="11" spans="1:11">
      <c r="I11" s="22" t="s">
        <v>32</v>
      </c>
      <c r="J11" s="22">
        <v>8</v>
      </c>
      <c r="K11" s="22">
        <v>8</v>
      </c>
    </row>
    <row r="12" spans="1:11" ht="16.5" thickBot="1">
      <c r="I12" s="22" t="s">
        <v>37</v>
      </c>
      <c r="J12" s="22">
        <v>9</v>
      </c>
      <c r="K12" s="22">
        <v>9</v>
      </c>
    </row>
    <row r="13" spans="1:11">
      <c r="A13" s="93" t="s">
        <v>41</v>
      </c>
      <c r="B13" s="94"/>
      <c r="C13" s="94"/>
      <c r="D13" s="94"/>
      <c r="E13" s="94"/>
      <c r="F13" s="95"/>
      <c r="I13" s="22" t="s">
        <v>33</v>
      </c>
      <c r="J13" s="22">
        <v>10</v>
      </c>
      <c r="K13" s="22">
        <v>10</v>
      </c>
    </row>
    <row r="14" spans="1:11" ht="16.5"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25"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LE_09_04_REC210</v>
      </c>
      <c r="E17" s="100"/>
      <c r="F17" s="101"/>
      <c r="J17" s="22">
        <v>14</v>
      </c>
      <c r="K17" s="22">
        <v>14</v>
      </c>
    </row>
    <row r="18" spans="1:11" ht="79.5" thickBot="1">
      <c r="A18" s="33" t="s">
        <v>48</v>
      </c>
      <c r="B18" s="31"/>
      <c r="C18" s="59" t="s">
        <v>120</v>
      </c>
      <c r="D18" s="91" t="str">
        <f>CONCATENATE("SolicitudGrafica_",D17,".xls")</f>
        <v>SolicitudGrafica_LE_09_04_REC210.xls</v>
      </c>
      <c r="E18" s="91"/>
      <c r="F18" s="92"/>
      <c r="J18" s="22">
        <v>15</v>
      </c>
      <c r="K18" s="22">
        <v>15</v>
      </c>
    </row>
    <row r="19" spans="1:11">
      <c r="A19" s="30" t="s">
        <v>10</v>
      </c>
      <c r="B19" s="31"/>
      <c r="C19" s="31"/>
      <c r="D19" s="31"/>
      <c r="E19" s="31"/>
      <c r="F19" s="32"/>
      <c r="H19" s="22">
        <v>3</v>
      </c>
      <c r="J19" s="22">
        <v>16</v>
      </c>
      <c r="K19" s="22">
        <v>16</v>
      </c>
    </row>
    <row r="20" spans="1:11" ht="63.75" thickBot="1">
      <c r="A20" s="34" t="s">
        <v>51</v>
      </c>
      <c r="B20" s="35"/>
      <c r="C20" s="35"/>
      <c r="D20" s="35"/>
      <c r="E20" s="35"/>
      <c r="F20" s="36"/>
      <c r="H20" s="22">
        <v>4</v>
      </c>
      <c r="I20" s="22">
        <v>7</v>
      </c>
      <c r="J20" s="22">
        <v>4</v>
      </c>
      <c r="K20" s="22">
        <v>17</v>
      </c>
    </row>
    <row r="21" spans="1:11">
      <c r="H21" s="22" t="str">
        <f>IF(INDEX(H4:H7,H20)=H4,"MA",IF(INDEX(H4:H7,H20)=H5,"CN",IF(INDEX(H4:H7,H20)=H6,"CS",IF(INDEX(H4:H7,H20)=H7,"LE"))))</f>
        <v>LE</v>
      </c>
      <c r="I21" s="22" t="str">
        <f>CONCATENATE(IF((I20+2)&lt;10,"0",""),I20+2)</f>
        <v>09</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21</v>
      </c>
    </row>
    <row r="45" spans="11:11">
      <c r="K45" s="22" t="str">
        <f>CONCATENATE("REC",K44,0)</f>
        <v>REC210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825500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12700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12700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12700</xdr:rowOff>
                  </from>
                  <to>
                    <xdr:col>2</xdr:col>
                    <xdr:colOff>1041400</xdr:colOff>
                    <xdr:row>4</xdr:row>
                    <xdr:rowOff>241300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12700</xdr:rowOff>
                  </from>
                  <to>
                    <xdr:col>3</xdr:col>
                    <xdr:colOff>863600</xdr:colOff>
                    <xdr:row>4</xdr:row>
                    <xdr:rowOff>241300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25400</xdr:colOff>
                    <xdr:row>4</xdr:row>
                    <xdr:rowOff>12700</xdr:rowOff>
                  </from>
                  <to>
                    <xdr:col>5</xdr:col>
                    <xdr:colOff>12700</xdr:colOff>
                    <xdr:row>4</xdr:row>
                    <xdr:rowOff>241300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1.5">
      <c r="A44" s="54" t="s">
        <v>111</v>
      </c>
      <c r="B44" s="54"/>
      <c r="C44" s="55" t="s">
        <v>129</v>
      </c>
      <c r="D44" s="56" t="s">
        <v>161</v>
      </c>
      <c r="E44" s="55"/>
      <c r="F44" s="55"/>
    </row>
    <row r="45" spans="1:9">
      <c r="A45" s="54" t="s">
        <v>112</v>
      </c>
      <c r="B45" s="54"/>
      <c r="C45" s="55" t="s">
        <v>130</v>
      </c>
      <c r="D45" s="56" t="s">
        <v>131</v>
      </c>
      <c r="E45" s="55"/>
      <c r="F45" s="55"/>
    </row>
    <row r="46" spans="1:9" ht="47.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Marco Cardona Giraldo</cp:lastModifiedBy>
  <dcterms:created xsi:type="dcterms:W3CDTF">2014-07-01T23:43:25Z</dcterms:created>
  <dcterms:modified xsi:type="dcterms:W3CDTF">2016-02-11T19:16:15Z</dcterms:modified>
</cp:coreProperties>
</file>