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wnload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2" i="1"/>
  <c r="G12" i="1" s="1"/>
  <c r="H12"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H11" i="1" l="1"/>
  <c r="F11" i="1"/>
  <c r="G11" i="1" s="1"/>
  <c r="H10" i="1"/>
  <c r="A13" i="1"/>
  <c r="F10" i="1"/>
  <c r="G10" i="1" s="1"/>
  <c r="F13" i="1" l="1"/>
  <c r="G13" i="1" s="1"/>
  <c r="H13" i="1"/>
  <c r="A14" i="1"/>
  <c r="F14" i="1" l="1"/>
  <c r="G14" i="1" s="1"/>
  <c r="H14" i="1"/>
  <c r="A15" i="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<sst xmlns="http://schemas.openxmlformats.org/spreadsheetml/2006/main" count="379" uniqueCount="196">
  <si>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</si>
  <si>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</si>
  <si>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</si>
  <si>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</si>
  <si>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</si>
  <si>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</si>
  <si>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</si>
  <si>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</si>
  <si>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</si>
  <si>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</si>
  <si>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</si>
  <si>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</si>
  <si>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</si>
  <si>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</si>
  <si>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</si>
  <si>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</si>
  <si>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</si>
  <si>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</si>
  <si>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</si>
  <si>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</si>
  <si>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</si>
  <si>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</si>
  <si>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</si>
  <si>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</si>
  <si>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</si>
  <si>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</si>
  <si>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</si>
  <si>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</si>
  <si>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</si>
  <si>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</si>
  <si>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</si>
  <si>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</si>
  <si>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</si>
  <si>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</si>
  <si>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</si>
  <si>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</si>
  <si>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</si>
  <si>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</si>
  <si>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</si>
  <si>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</si>
  <si>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</si>
  <si>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</si>
  <si>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</si>
  <si>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</si>
  <si>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</si>
  <si>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</si>
  <si>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</si>
  <si>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</si>
  <si>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</si>
  <si>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</si>
  <si>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</si>
  <si>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</si>
  <si>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</si>
  <si>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</si>
  <si>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</si>
  <si>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</si>
  <si>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</si>
  <si>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</si>
  <si>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</si>
  <si>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</si>
  <si>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</si>
  <si>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</si>
  <si>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</si>
  <si>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</si>
  <si>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</si>
  <si>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</si>
  <si>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</si>
  <si>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</si>
  <si>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</si>
  <si>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</si>
  <si>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</si>
  <si>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</si>
  <si>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</si>
  <si>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</si>
  <si>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</si>
  <si>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</si>
  <si>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</si>
  <si>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</si>
  <si>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</si>
  <si>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</si>
  <si>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</si>
  <si>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</si>
  <si>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</si>
  <si>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</si>
  <si>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</si>
  <si>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</si>
  <si>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</si>
  <si>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</si>
  <si>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</si>
  <si>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</si>
  <si>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</si>
  <si>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</si>
  <si>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</si>
  <si>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</si>
  <si>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</si>
  <si>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</si>
  <si>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</si>
  <si>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</si>
  <si>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</si>
  <si>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</si>
  <si>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</si>
  <si>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</si>
  <si>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</si>
  <si>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</si>
  <si>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</si>
  <si>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</si>
  <si>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</si>
  <si>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</si>
  <si>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</si>
  <si>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</si>
  <si>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</si>
  <si>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</si>
  <si>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</si>
  <si>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</si>
  <si>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</si>
  <si>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</si>
  <si>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</si>
  <si>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</si>
  <si>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</si>
  <si>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</si>
  <si>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</si>
  <si>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</si>
  <si>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</si>
  <si>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</si>
  <si>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</si>
  <si>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</si>
  <si>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</si>
  <si>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</si>
  <si>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</si>
  <si>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</si>
  <si>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</si>
  <si>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</si>
  <si>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</si>
  <si>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</si>
  <si>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</si>
  <si>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</si>
  <si>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</si>
  <si>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</si>
  <si>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</si>
  <si>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</si>
  <si>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</si>
  <si>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</si>
  <si>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</si>
  <si>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</si>
  <si>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</si>
  <si>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</si>
  <si>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</si>
  <si>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</si>
  <si>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</si>
  <si>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</si>
  <si>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</si>
  <si>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</si>
  <si>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</si>
  <si>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</si>
  <si>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</si>
  <si>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</si>
  <si>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</si>
  <si>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</si>
  <si>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</si>
  <si>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</si>
  <si>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</si>
  <si>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</si>
  <si>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</si>
  <si>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</si>
  <si>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</si>
  <si>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</si>
  <si>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</si>
  <si>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</si>
  <si>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</si>
  <si>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</si>
  <si>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</si>
  <si>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</si>
  <si>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</si>
  <si>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</si>
  <si>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</si>
  <si>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</si>
  <si>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</si>
  <si>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</si>
  <si>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</si>
  <si>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</si>
  <si>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</si>
  <si>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</si>
  <si>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</si>
  <si>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</si>
  <si>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</si>
  <si>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</si>
  <si>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</si>
  <si>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cuento</t>
  </si>
  <si>
    <t>Cristian Pineda</t>
  </si>
  <si>
    <t>Fotografía</t>
  </si>
  <si>
    <t>Mujer con vestido de gala</t>
  </si>
  <si>
    <t>Un gato negro</t>
  </si>
  <si>
    <t>Cyborg</t>
  </si>
  <si>
    <t>Imagen de una botica</t>
  </si>
  <si>
    <t>Sherlock holmes</t>
  </si>
  <si>
    <t>LE_06_04_REC70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</si>
</sst>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4" fillId="0" borderId="0" xfId="51"/>
    <xf numFmtId="0" fontId="24" fillId="0" borderId="0" xfId="0" applyFont="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hutterstock.com/pic-304480934/stock-photo-beautiful-young-woman-in-gorgeous-blue-long-dress-like-cinderella-with-perfect-make-up-and-hair.html?src=7RSUCdPryaxM40Nq_prrRg-1-14"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pane ySplit="9" topLeftCell="A10" activePane="bottomLeft" state="frozen"/>
      <selection pane="bottomLeft" activeCell="C7" sqref="C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F6B</v>
      </c>
    </row>
    <row r="2" spans="1:16" ht="15.75" x14ac:dyDescent="0.25">
      <c r="A2" s="1"/>
      <c r="B2" s="3" t="s">
        <v>121</v>
      </c>
      <c r="C2" s="87" t="s">
        <v>24</v>
      </c>
      <c r="D2" s="88"/>
      <c r="F2" s="80" t="s">
        <v>0</v>
      </c>
      <c r="G2" s="81"/>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9">
        <v>6</v>
      </c>
      <c r="D3" s="90"/>
      <c r="F3" s="82">
        <v>42396</v>
      </c>
      <c r="G3" s="83"/>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9" t="s">
        <v>187</v>
      </c>
      <c r="D4" s="90"/>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1" t="s">
        <v>188</v>
      </c>
      <c r="D5" s="92"/>
      <c r="E5" s="5"/>
      <c r="F5" s="37" t="str">
        <f>IF(G4="Recurso","Motor del recurso","")</f>
        <v>Motor del recurso</v>
      </c>
      <c r="G5" s="61" t="s">
        <v>134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195</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4" t="s">
        <v>62</v>
      </c>
      <c r="G8" s="85"/>
      <c r="H8" s="85"/>
      <c r="I8" s="86"/>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F6B</v>
      </c>
      <c r="F9" s="57" t="s">
        <v>61</v>
      </c>
      <c r="G9" s="57" t="s">
        <v>59</v>
      </c>
      <c r="H9" s="57" t="s">
        <v>60</v>
      </c>
      <c r="I9" s="57" t="s">
        <v>114</v>
      </c>
      <c r="J9" s="18" t="s">
        <v>6</v>
      </c>
      <c r="K9" s="19" t="s">
        <v>7</v>
      </c>
      <c r="O9" s="2" t="str">
        <f>'Definición técnica de imagenes'!A11</f>
        <v>M10B</v>
      </c>
    </row>
    <row r="10" spans="1:16" s="11" customFormat="1" ht="15.75" x14ac:dyDescent="0.25">
      <c r="A10" s="12" t="str">
        <f>IF(OR(B10&lt;&gt;"",J10&lt;&gt;""),"IMG01","")</f>
        <v>IMG01</v>
      </c>
      <c r="B10" s="78">
        <v>304480934</v>
      </c>
      <c r="C10" s="20" t="str">
        <f t="shared" ref="C10:C41" si="0">IF(OR(B10&lt;&gt;"",J10&lt;&gt;""),IF($G$4="Recurso",CONCATENATE($G$4," ",$G$5),$G$4),"")</f>
        <v>Recurso F6B</v>
      </c>
      <c r="D10" s="63" t="s">
        <v>189</v>
      </c>
      <c r="E10" s="63" t="s">
        <v>155</v>
      </c>
      <c r="F10" s="13" t="str">
        <f t="shared" ref="F10" ca="1" si="1">IF(OR(B10&lt;&gt;"",J10&lt;&gt;""),CONCATENATE($C$7,"_",$A10,IF($G$4="Cuaderno de Estudio","_small",CONCATENATE(IF(I10="","","n"),IF(LEFT($G$5,1)="F",".jpg",".png")))),"")</f>
        <v>LE_06_04_REC70_IMG01n.jpg</v>
      </c>
      <c r="G10" s="13" t="str">
        <f ca="1">IF($F10&lt;&gt;"",IF($G$4="Recurso",VLOOKUP($E10,OFFSET('Definición técnica de imagenes'!$A$1,MATCH($G$5,'Definición técnica de imagenes'!$A$1:$A$104,0)-1,1,COUNTIF('Definición técnica de imagenes'!$A$3:$A$102,$G$5),5),5,FALSE),'Definición técnica de imagenes'!$F$16),"")</f>
        <v>320 x 480 px</v>
      </c>
      <c r="H10" s="13" t="str">
        <f t="shared" ref="H10" ca="1" si="2">IF(AND(I10&lt;&gt;"",I10&lt;&gt;0),IF(OR(B10&lt;&gt;"",J10&lt;&gt;""),CONCATENATE($C$7,"_",$A10,IF($G$4="Cuaderno de Estudio","_zoom",CONCATENATE("a",IF(LEFT($G$5,1)="F",".jpg",".png")))),""),"")</f>
        <v>LE_06_04_REC70_IMG01a.jpg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458 px</v>
      </c>
      <c r="J10" s="63" t="s">
        <v>190</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79">
        <v>169278113</v>
      </c>
      <c r="C11" s="20" t="str">
        <f t="shared" si="0"/>
        <v>Recurso F6B</v>
      </c>
      <c r="D11" s="63" t="s">
        <v>189</v>
      </c>
      <c r="E11" s="63" t="s">
        <v>155</v>
      </c>
      <c r="F11" s="13" t="str">
        <f t="shared" ref="F11:F74" ca="1" si="4">IF(OR(B11&lt;&gt;"",J11&lt;&gt;""),CONCATENATE($C$7,"_",$A11,IF($G$4="Cuaderno de Estudio","_small",CONCATENATE(IF(I11="","","n"),IF(LEFT($G$5,1)="F",".jpg",".png")))),"")</f>
        <v>LE_06_04_REC70_IMG02n.jpg</v>
      </c>
      <c r="G11" s="13" t="str">
        <f ca="1">IF($F11&lt;&gt;"",IF($G$4="Recurso",VLOOKUP($E11,OFFSET('Definición técnica de imagenes'!$A$1,MATCH($G$5,'Definición técnica de imagenes'!$A$1:$A$104,0)-1,1,COUNTIF('Definición técnica de imagenes'!$A$3:$A$102,$G$5),5),5,FALSE),'Definición técnica de imagenes'!$F$16),"")</f>
        <v>320 x 480 px</v>
      </c>
      <c r="H11" s="13" t="str">
        <f t="shared" ref="H11:H74" ca="1" si="5">IF(AND(I11&lt;&gt;"",I11&lt;&gt;0),IF(OR(B11&lt;&gt;"",J11&lt;&gt;""),CONCATENATE($C$7,"_",$A11,IF($G$4="Cuaderno de Estudio","_zoom",CONCATENATE("a",IF(LEFT($G$5,1)="F",".jpg",".png")))),""),"")</f>
        <v>LE_06_04_REC70_IMG02a.jpg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s="64" t="s">
        <v>191</v>
      </c>
      <c r="K11" s="65"/>
      <c r="O11" s="2" t="str">
        <f>'Definición técnica de imagenes'!A13</f>
        <v>M101</v>
      </c>
    </row>
    <row r="12" spans="1:16" s="11" customFormat="1" x14ac:dyDescent="0.25">
      <c r="A12" s="12" t="str">
        <f t="shared" si="3"/>
        <v>IMG03</v>
      </c>
      <c r="B12" s="79">
        <v>226640683</v>
      </c>
      <c r="C12" s="20" t="str">
        <f t="shared" si="0"/>
        <v>Recurso F6B</v>
      </c>
      <c r="D12" s="63" t="s">
        <v>189</v>
      </c>
      <c r="E12" s="63" t="s">
        <v>155</v>
      </c>
      <c r="F12" s="13" t="str">
        <f t="shared" ca="1" si="4"/>
        <v>LE_06_04_REC70_IMG03n.jpg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LE_06_04_REC70_IMG03a.jpg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t="s">
        <v>192</v>
      </c>
      <c r="K12" s="64"/>
      <c r="O12" s="2" t="str">
        <f>'Definición técnica de imagenes'!A18</f>
        <v>Diaporama F1</v>
      </c>
    </row>
    <row r="13" spans="1:16" s="11" customFormat="1" x14ac:dyDescent="0.25">
      <c r="A13" s="12" t="str">
        <f t="shared" si="3"/>
        <v>IMG04</v>
      </c>
      <c r="B13" s="79">
        <v>130911593</v>
      </c>
      <c r="C13" s="20" t="str">
        <f t="shared" si="0"/>
        <v>Recurso F6B</v>
      </c>
      <c r="D13" s="63" t="s">
        <v>189</v>
      </c>
      <c r="E13" s="63" t="s">
        <v>155</v>
      </c>
      <c r="F13" s="13" t="str">
        <f t="shared" ca="1" si="4"/>
        <v>LE_06_04_REC70_IMG04n.jpg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LE_06_04_REC70_IMG04a.jpg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t="s">
        <v>193</v>
      </c>
      <c r="K13" s="64"/>
      <c r="O13" s="2" t="str">
        <f>'Definición técnica de imagenes'!A19</f>
        <v>F4</v>
      </c>
    </row>
    <row r="14" spans="1:16" s="11" customFormat="1" x14ac:dyDescent="0.25">
      <c r="A14" s="12" t="str">
        <f t="shared" si="3"/>
        <v>IMG05</v>
      </c>
      <c r="B14" s="79">
        <v>148268225</v>
      </c>
      <c r="C14" s="20" t="str">
        <f t="shared" si="0"/>
        <v>Recurso F6B</v>
      </c>
      <c r="D14" s="63" t="s">
        <v>189</v>
      </c>
      <c r="E14" s="63" t="s">
        <v>155</v>
      </c>
      <c r="F14" s="13" t="str">
        <f t="shared" ca="1" si="4"/>
        <v>LE_06_04_REC70_IMG05n.jpg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LE_06_04_REC70_IMG05a.jpg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t="s">
        <v>194</v>
      </c>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0" r:id="rId1" display="http://www.shutterstock.com/pic-304480934/stock-photo-beautiful-young-woman-in-gorgeous-blue-long-dress-like-cinderella-with-perfect-make-up-and-hair.html?src=7RSUCdPryaxM40Nq_prrRg-1-14"/>
  </hyperlinks>
  <pageMargins left="0.75" right="0.75" top="1" bottom="1" header="0.5" footer="0.5"/>
  <pageSetup orientation="portrait" horizontalDpi="4294967292" verticalDpi="4294967292"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5" t="s">
        <v>38</v>
      </c>
      <c r="B1" s="96"/>
      <c r="C1" s="96"/>
      <c r="D1" s="96"/>
      <c r="E1" s="96"/>
      <c r="F1" s="97"/>
    </row>
    <row r="2" spans="1:11" x14ac:dyDescent="0.25">
      <c r="A2" s="30" t="s">
        <v>42</v>
      </c>
      <c r="B2" s="31"/>
      <c r="C2" s="98" t="s">
        <v>13</v>
      </c>
      <c r="D2" s="99"/>
      <c r="E2" s="100"/>
      <c r="F2" s="32"/>
    </row>
    <row r="3" spans="1:11" ht="63" x14ac:dyDescent="0.25">
      <c r="A3" s="33" t="s">
        <v>43</v>
      </c>
      <c r="B3" s="31"/>
      <c r="C3" s="104" t="s">
        <v>14</v>
      </c>
      <c r="D3" s="105"/>
      <c r="E3" s="106"/>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7" t="str">
        <f>CONCATENATE(H21,"_",I21,"_",J21,"_CO")</f>
        <v>LE_07_04_CO</v>
      </c>
      <c r="E5" s="108"/>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3" t="str">
        <f>CONCATENATE("SolicitudGrafica_",D5,".xls")</f>
        <v>SolicitudGrafica_LE_07_04_CO.xls</v>
      </c>
      <c r="E7" s="93"/>
      <c r="F7" s="94"/>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5" t="s">
        <v>41</v>
      </c>
      <c r="B13" s="96"/>
      <c r="C13" s="96"/>
      <c r="D13" s="96"/>
      <c r="E13" s="96"/>
      <c r="F13" s="97"/>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8" t="s">
        <v>49</v>
      </c>
      <c r="D15" s="99"/>
      <c r="E15" s="99"/>
      <c r="F15" s="100"/>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1" t="str">
        <f>CONCATENATE(H21,"_",I21,"_",J21,"_",K45)</f>
        <v>LE_07_04_REC10</v>
      </c>
      <c r="E17" s="102"/>
      <c r="F17" s="103"/>
      <c r="J17" s="22">
        <v>14</v>
      </c>
      <c r="K17" s="22">
        <v>14</v>
      </c>
    </row>
    <row r="18" spans="1:11" ht="79.5" thickBot="1" x14ac:dyDescent="0.3">
      <c r="A18" s="33" t="s">
        <v>48</v>
      </c>
      <c r="B18" s="31"/>
      <c r="C18" s="59" t="s">
        <v>120</v>
      </c>
      <c r="D18" s="93" t="str">
        <f>CONCATENATE("SolicitudGrafica_",D17,".xls")</f>
        <v>SolicitudGrafica_LE_07_04_REC10.xls</v>
      </c>
      <c r="E18" s="93"/>
      <c r="F18" s="94"/>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10" t="s">
        <v>56</v>
      </c>
      <c r="B1" s="110" t="s">
        <v>149</v>
      </c>
      <c r="C1" s="110" t="s">
        <v>63</v>
      </c>
      <c r="D1" s="110" t="s">
        <v>64</v>
      </c>
      <c r="E1" s="110" t="s">
        <v>5</v>
      </c>
      <c r="F1" s="110" t="s">
        <v>65</v>
      </c>
      <c r="G1" s="110" t="s">
        <v>66</v>
      </c>
      <c r="H1" s="109" t="s">
        <v>68</v>
      </c>
      <c r="I1" s="109"/>
    </row>
    <row r="2" spans="1:10" x14ac:dyDescent="0.25">
      <c r="A2" s="110"/>
      <c r="B2" s="110"/>
      <c r="C2" s="110"/>
      <c r="D2" s="110"/>
      <c r="E2" s="110"/>
      <c r="F2" s="110"/>
      <c r="G2" s="110"/>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2016-01-27T16:13:30Z</dcterms:modified>
</cp:coreProperties>
</file>