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Documents\CRISTIAN\PLANETA\NUEVO\guiones\LE_06_02-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24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K45" i="2"/>
  <c r="J21" i="2"/>
  <c r="I21" i="2"/>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H12" i="1" l="1"/>
  <c r="H11" i="1"/>
  <c r="F11" i="1"/>
  <c r="G11" i="1" s="1"/>
  <c r="D5" i="2"/>
  <c r="D7" i="2" s="1"/>
  <c r="D17" i="2"/>
  <c r="D18" i="2"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F20" i="1" l="1"/>
  <c r="G20" i="1" s="1"/>
  <c r="H20" i="1"/>
  <c r="A21" i="1"/>
  <c r="F21" i="1" l="1"/>
  <c r="G21" i="1" s="1"/>
  <c r="H21" i="1"/>
  <c r="A22" i="1"/>
  <c r="F22" i="1" l="1"/>
  <c r="G22" i="1" s="1"/>
  <c r="H22" i="1"/>
  <c r="A23" i="1"/>
  <c r="F23" i="1" l="1"/>
  <c r="G23" i="1" s="1"/>
  <c r="H23" i="1"/>
  <c r="A24" i="1"/>
  <c r="F24" i="1" l="1"/>
  <c r="G24" i="1" s="1"/>
  <c r="H24" i="1"/>
  <c r="A25" i="1"/>
  <c r="F25" i="1" l="1"/>
  <c r="G25" i="1" s="1"/>
  <c r="H25" i="1"/>
  <c r="A26" i="1"/>
  <c r="F26" i="1" l="1"/>
  <c r="G26" i="1" s="1"/>
  <c r="H26" i="1"/>
  <c r="A27" i="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<sst xmlns="http://schemas.openxmlformats.org/spreadsheetml/2006/main" count="419" uniqueCount="214">
  <si>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</si>
  <si>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</si>
  <si>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</si>
  <si>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</si>
  <si>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</si>
  <si>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</si>
  <si>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</si>
  <si>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</si>
  <si>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</si>
  <si>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</si>
  <si>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</si>
  <si>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</si>
  <si>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</si>
  <si>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</si>
  <si>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</si>
  <si>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</si>
  <si>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</si>
  <si>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</si>
  <si>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</si>
  <si>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</si>
  <si>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</si>
  <si>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</si>
  <si>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</si>
  <si>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</si>
  <si>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</si>
  <si>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</si>
  <si>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</si>
  <si>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</si>
  <si>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</si>
  <si>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</si>
  <si>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</si>
  <si>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</si>
  <si>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</si>
  <si>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</si>
  <si>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</si>
  <si>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</si>
  <si>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</si>
  <si>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</si>
  <si>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</si>
  <si>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</si>
  <si>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</si>
  <si>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</si>
  <si>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</si>
  <si>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</si>
  <si>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</si>
  <si>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</si>
  <si>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</si>
  <si>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</si>
  <si>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</si>
  <si>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</si>
  <si>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</si>
  <si>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</si>
  <si>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</si>
  <si>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</si>
  <si>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</si>
  <si>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</si>
  <si>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</si>
  <si>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</si>
  <si>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</si>
  <si>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</si>
  <si>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</si>
  <si>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</si>
  <si>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</si>
  <si>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</si>
  <si>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</si>
  <si>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</si>
  <si>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</si>
  <si>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</si>
  <si>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</si>
  <si>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</si>
  <si>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</si>
  <si>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</si>
  <si>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</si>
  <si>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</si>
  <si>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</si>
  <si>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</si>
  <si>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</si>
  <si>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</si>
  <si>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</si>
  <si>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</si>
  <si>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</si>
  <si>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</si>
  <si>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</si>
  <si>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</si>
  <si>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</si>
  <si>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</si>
  <si>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</si>
  <si>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</si>
  <si>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</si>
  <si>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</si>
  <si>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</si>
  <si>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</si>
  <si>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</si>
  <si>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</si>
  <si>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</si>
  <si>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</si>
  <si>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</si>
  <si>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</si>
  <si>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</si>
  <si>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</si>
  <si>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</si>
  <si>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</si>
  <si>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</si>
  <si>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</si>
  <si>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</si>
  <si>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</si>
  <si>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</si>
  <si>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</si>
  <si>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</si>
  <si>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</si>
  <si>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</si>
  <si>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</si>
  <si>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</si>
  <si>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</si>
  <si>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</si>
  <si>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</si>
  <si>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</si>
  <si>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</si>
  <si>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</si>
  <si>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</si>
  <si>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</si>
  <si>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</si>
  <si>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</si>
  <si>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</si>
  <si>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</si>
  <si>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</si>
  <si>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</si>
  <si>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</si>
  <si>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</si>
  <si>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</si>
  <si>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</si>
  <si>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</si>
  <si>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</si>
  <si>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</si>
  <si>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</si>
  <si>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</si>
  <si>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</si>
  <si>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</si>
  <si>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</si>
  <si>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</si>
  <si>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</si>
  <si>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</si>
  <si>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</si>
  <si>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</si>
  <si>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</si>
  <si>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</si>
  <si>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</si>
  <si>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</si>
  <si>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</si>
  <si>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</si>
  <si>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</si>
  <si>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</si>
  <si>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</si>
  <si>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</si>
  <si>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</si>
  <si>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</si>
  <si>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</si>
  <si>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</si>
  <si>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</si>
  <si>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</si>
  <si>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</si>
  <si>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</si>
  <si>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</si>
  <si>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</si>
  <si>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</si>
  <si>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</si>
  <si>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</si>
  <si>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</si>
  <si>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</si>
  <si>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</si>
  <si>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</si>
  <si>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</si>
  <si>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</si>
  <si>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</si>
  <si>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</si>
  <si>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</si>
  <si>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</si>
  <si>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</si>
  <si>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</si>
  <si>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</si>
  <si>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</si>
  <si>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</si>
  <si>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</si>
  <si>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</si>
  <si>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</si>
  <si>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</si>
  <si>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</si>
  <si>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LE_06_02_CO</t>
  </si>
  <si>
    <t>Cristian Pineda</t>
  </si>
  <si>
    <t>Los Géneros Literarios</t>
  </si>
  <si>
    <t>Fotografía</t>
  </si>
  <si>
    <t>Ilustración</t>
  </si>
  <si>
    <t>Cubierta de un poemario.</t>
  </si>
  <si>
    <t xml:space="preserve">Blancanieves. </t>
  </si>
  <si>
    <t>Imagen relacionada con la narración.</t>
  </si>
  <si>
    <t>Personajes de una obra de teatro.</t>
  </si>
  <si>
    <t>Familia cenando el día de acción de gracias.</t>
  </si>
  <si>
    <t>Hombre disfrazado de pirata.</t>
  </si>
  <si>
    <t>Una mano sosteniendo una imagen holográfica del mundo.</t>
  </si>
  <si>
    <t xml:space="preserve">Agregar en los engranajes las palabras “Nacional, Internacional, Económicas, Deportes y  Cultura”, para recordar las secciones del noticiero. </t>
  </si>
  <si>
    <t>Engranajes de colores con las secciones del noticiero.</t>
  </si>
  <si>
    <t>Imagen de unas personas leyendo diarios.</t>
  </si>
  <si>
    <t>Globo lleno de información.</t>
  </si>
  <si>
    <t>Pirámide con información sobre las partes de la noticia.</t>
  </si>
  <si>
    <t>Invertir la pirámide de forma que la base quede en la parte superior de la imagen. Dividir la pirámide en tres fragmentos o bloques. En el bloque superior debe escribirse: Titular: título, antetítulo y subtítulo. En el bloque de la mitad: Entrada o lead. Y en el bloque inferior, debe decir: Cuerpo. Cada bloque debe ir de un color diferente.</t>
  </si>
  <si>
    <t>Periodista reportando desde el lugar de los hechos.</t>
  </si>
  <si>
    <t>Imagen con micrófonos en un escenario de entrevista o rueda de prensa.</t>
  </si>
  <si>
    <t>Personas con diferentes colores y posturas corporales llenas de palabras y un letrero que dice Nosotros somos palabras.</t>
  </si>
  <si>
    <t>Ilustración de unos niños conversando.</t>
  </si>
  <si>
    <t>Agregar en el globo de diálogo: ¿Y cómo te pareció el tema de los derechos de la niñez?</t>
  </si>
  <si>
    <t>Ilustración de niños escribiendo y leyendo.</t>
  </si>
  <si>
    <t>Cuaderno de Estudio</t>
  </si>
  <si>
    <t>Hacer montaje de la silueta de la cabeza humana imagen A (112321922 - IMG09) y en lugar de la cabeza debe ir el globo con información imagen B (118038634 - IMG10). Esta imagen se pondrá en el guion como LE_06_02_IMG09</t>
  </si>
  <si>
    <t>Hacer montaje de la silueta de la cabeza humana imagen A(112321922 - IMG09) y en lugar de la cabeza debe ir el globo con información imagen B (118038634 - IMG10). Esta imagen se pondrá en el guion como LE_06_02_IMG09</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</si>
</sst>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4" val="0"/>
</file>

<file path=xl/ctrlProps/ctrlProp3.xml><?xml version="1.0" encoding="utf-8"?>
<formControlPr xmlns="http://schemas.microsoft.com/office/spreadsheetml/2009/9/main" objectType="Drop" dropLines="16" dropStyle="combo" dx="33" fmlaLink="$J$20" fmlaRange="$J$4:$J$19" noThreeD="1" sel="2"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4" val="0"/>
</file>

<file path=xl/ctrlProps/ctrlProp7.xml><?xml version="1.0" encoding="utf-8"?>
<formControlPr xmlns="http://schemas.microsoft.com/office/spreadsheetml/2009/9/main" objectType="Drop" dropLines="16" dropStyle="combo" dx="33" fmlaLink="$J$20" fmlaRange="$J$4:$J$19" noThreeD="1" sel="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80" zoomScaleNormal="80" zoomScalePageLayoutView="140" workbookViewId="0">
      <pane ySplit="9" topLeftCell="A10" activePane="bottomLeft" state="frozen"/>
      <selection pane="bottomLeft" activeCell="E17" sqref="E17"/>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37" style="15" bestFit="1"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 xml:space="preserve">Ubicación de la imagen en el recurso </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75" x14ac:dyDescent="0.25">
      <c r="A3" s="1"/>
      <c r="B3" s="4" t="s">
        <v>8</v>
      </c>
      <c r="C3" s="87">
        <v>6</v>
      </c>
      <c r="D3" s="88"/>
      <c r="F3" s="80">
        <v>42273</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189</v>
      </c>
      <c r="D4" s="88"/>
      <c r="E4" s="5"/>
      <c r="F4" s="37" t="s">
        <v>55</v>
      </c>
      <c r="G4" s="61" t="s">
        <v>211</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259124630</v>
      </c>
      <c r="C10" s="20" t="str">
        <f t="shared" ref="C10:C41" si="0">IF(OR(B10&lt;&gt;"",J10&lt;&gt;""),IF($G$4="Recurso",CONCATENATE($G$4," ",$G$5),$G$4),"")</f>
        <v>Cuaderno de Estudio</v>
      </c>
      <c r="D10" s="63" t="s">
        <v>190</v>
      </c>
      <c r="E10" s="63" t="s">
        <v>153</v>
      </c>
      <c r="F10" s="13" t="str">
        <f t="shared" ref="F10" si="1">IF(OR(B10&lt;&gt;"",J10&lt;&gt;""),CONCATENATE($C$7,"_",$A10,IF($G$4="Cuaderno de Estudio","_small",CONCATENATE(IF(I10="","","n"),IF(LEFT($G$5,1)="F",".jpg",".png")))),"")</f>
        <v>LE_06_02_CO_IMG01_small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LE_06_02_CO_IMG01_zoom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t="s">
        <v>194</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v>98044907</v>
      </c>
      <c r="C11" s="20" t="str">
        <f t="shared" si="0"/>
        <v>Cuaderno de Estudio</v>
      </c>
      <c r="D11" s="63" t="s">
        <v>190</v>
      </c>
      <c r="E11" s="63" t="s">
        <v>153</v>
      </c>
      <c r="F11" s="13" t="str">
        <f t="shared" ref="F11:F74" si="4">IF(OR(B11&lt;&gt;"",J11&lt;&gt;""),CONCATENATE($C$7,"_",$A11,IF($G$4="Cuaderno de Estudio","_small",CONCATENATE(IF(I11="","","n"),IF(LEFT($G$5,1)="F",".jpg",".png")))),"")</f>
        <v>LE_06_02_CO_IMG02_small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LE_06_02_CO_IMG02_zoom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t="s">
        <v>193</v>
      </c>
      <c r="K11" s="65"/>
      <c r="O11" s="2" t="str">
        <f>'Definición técnica de imagenes'!A13</f>
        <v>M101</v>
      </c>
    </row>
    <row r="12" spans="1:16" s="11" customFormat="1" x14ac:dyDescent="0.25">
      <c r="A12" s="12" t="str">
        <f t="shared" si="3"/>
        <v>IMG03</v>
      </c>
      <c r="B12" s="62">
        <v>115547446</v>
      </c>
      <c r="C12" s="20" t="str">
        <f t="shared" si="0"/>
        <v>Cuaderno de Estudio</v>
      </c>
      <c r="D12" s="63" t="s">
        <v>190</v>
      </c>
      <c r="E12" s="63" t="s">
        <v>154</v>
      </c>
      <c r="F12" s="13" t="str">
        <f t="shared" si="4"/>
        <v>LE_06_02_CO_IMG03_small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LE_06_02_CO_IMG03_zoom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t="s">
        <v>192</v>
      </c>
      <c r="K12" s="64"/>
      <c r="O12" s="2" t="str">
        <f>'Definición técnica de imagenes'!A18</f>
        <v>Diaporama F1</v>
      </c>
    </row>
    <row r="13" spans="1:16" s="11" customFormat="1" x14ac:dyDescent="0.25">
      <c r="A13" s="12" t="str">
        <f t="shared" si="3"/>
        <v>IMG04</v>
      </c>
      <c r="B13" s="62">
        <v>220856023</v>
      </c>
      <c r="C13" s="20" t="str">
        <f t="shared" si="0"/>
        <v>Cuaderno de Estudio</v>
      </c>
      <c r="D13" s="63" t="s">
        <v>190</v>
      </c>
      <c r="E13" s="63" t="s">
        <v>153</v>
      </c>
      <c r="F13" s="13" t="str">
        <f t="shared" si="4"/>
        <v>LE_06_02_CO_IMG04_small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LE_06_02_CO_IMG04_zoom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t="s">
        <v>195</v>
      </c>
      <c r="K13" s="64"/>
      <c r="O13" s="2" t="str">
        <f>'Definición técnica de imagenes'!A19</f>
        <v>F4</v>
      </c>
    </row>
    <row r="14" spans="1:16" s="11" customFormat="1" ht="27" x14ac:dyDescent="0.25">
      <c r="A14" s="12" t="str">
        <f t="shared" si="3"/>
        <v>IMG05</v>
      </c>
      <c r="B14" s="62">
        <v>232765210</v>
      </c>
      <c r="C14" s="20" t="str">
        <f t="shared" si="0"/>
        <v>Cuaderno de Estudio</v>
      </c>
      <c r="D14" s="63" t="s">
        <v>190</v>
      </c>
      <c r="E14" s="63" t="s">
        <v>153</v>
      </c>
      <c r="F14" s="13" t="str">
        <f t="shared" si="4"/>
        <v>LE_06_02_CO_IMG05_small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LE_06_02_CO_IMG05_zoom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t="s">
        <v>196</v>
      </c>
      <c r="K14" s="64"/>
      <c r="O14" s="2" t="str">
        <f>'Definición técnica de imagenes'!A22</f>
        <v>F6</v>
      </c>
    </row>
    <row r="15" spans="1:16" s="11" customFormat="1" x14ac:dyDescent="0.25">
      <c r="A15" s="12" t="str">
        <f t="shared" si="3"/>
        <v>IMG06</v>
      </c>
      <c r="B15" s="62">
        <v>3075429</v>
      </c>
      <c r="C15" s="20" t="str">
        <f t="shared" si="0"/>
        <v>Cuaderno de Estudio</v>
      </c>
      <c r="D15" s="63" t="s">
        <v>190</v>
      </c>
      <c r="E15" s="63" t="s">
        <v>154</v>
      </c>
      <c r="F15" s="13" t="str">
        <f t="shared" si="4"/>
        <v>LE_06_02_CO_IMG06_small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LE_06_02_CO_IMG06_zoom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6" t="s">
        <v>197</v>
      </c>
      <c r="K15" s="66"/>
      <c r="O15" s="2" t="str">
        <f>'Definición técnica de imagenes'!A24</f>
        <v>F6B</v>
      </c>
    </row>
    <row r="16" spans="1:16" s="11" customFormat="1" ht="27" x14ac:dyDescent="0.3">
      <c r="A16" s="12" t="str">
        <f t="shared" si="3"/>
        <v>IMG07</v>
      </c>
      <c r="B16" s="62">
        <v>182766926</v>
      </c>
      <c r="C16" s="20" t="str">
        <f t="shared" si="0"/>
        <v>Cuaderno de Estudio</v>
      </c>
      <c r="D16" s="63" t="s">
        <v>190</v>
      </c>
      <c r="E16" s="63" t="s">
        <v>153</v>
      </c>
      <c r="F16" s="13" t="str">
        <f t="shared" si="4"/>
        <v>LE_06_02_CO_IMG07_small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LE_06_02_CO_IMG07_zoom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67" t="s">
        <v>198</v>
      </c>
      <c r="K16" s="68"/>
      <c r="O16" s="2" t="str">
        <f>'Definición técnica de imagenes'!A25</f>
        <v>F7</v>
      </c>
    </row>
    <row r="17" spans="1:15" s="11" customFormat="1" ht="63" customHeight="1" x14ac:dyDescent="0.25">
      <c r="A17" s="12" t="str">
        <f t="shared" si="3"/>
        <v>IMG08</v>
      </c>
      <c r="B17" s="62">
        <v>130661678</v>
      </c>
      <c r="C17" s="20" t="str">
        <f t="shared" si="0"/>
        <v>Cuaderno de Estudio</v>
      </c>
      <c r="D17" s="63" t="s">
        <v>191</v>
      </c>
      <c r="E17" s="63" t="s">
        <v>153</v>
      </c>
      <c r="F17" s="13" t="str">
        <f t="shared" si="4"/>
        <v>LE_06_02_CO_IMG08_small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LE_06_02_CO_IMG08_zoom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6" t="s">
        <v>200</v>
      </c>
      <c r="K17" s="66" t="s">
        <v>199</v>
      </c>
      <c r="O17" s="2" t="str">
        <f>'Definición técnica de imagenes'!A27</f>
        <v>F7B</v>
      </c>
    </row>
    <row r="18" spans="1:15" s="11" customFormat="1" ht="81" x14ac:dyDescent="0.25">
      <c r="A18" s="12" t="str">
        <f t="shared" si="3"/>
        <v>IMG09</v>
      </c>
      <c r="B18" s="62">
        <v>112321922</v>
      </c>
      <c r="C18" s="20" t="str">
        <f t="shared" si="0"/>
        <v>Cuaderno de Estudio</v>
      </c>
      <c r="D18" s="63" t="s">
        <v>191</v>
      </c>
      <c r="E18" s="63" t="s">
        <v>153</v>
      </c>
      <c r="F18" s="13" t="str">
        <f t="shared" si="4"/>
        <v>LE_06_02_CO_IMG09_small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LE_06_02_CO_IMG09_zoom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66" t="s">
        <v>202</v>
      </c>
      <c r="K18" s="66" t="s">
        <v>213</v>
      </c>
      <c r="O18" s="2" t="str">
        <f>'Definición técnica de imagenes'!A30</f>
        <v>F8</v>
      </c>
    </row>
    <row r="19" spans="1:15" s="11" customFormat="1" ht="81" x14ac:dyDescent="0.25">
      <c r="A19" s="12" t="str">
        <f t="shared" ref="A19:A50" si="6">IF(OR(B19&lt;&gt;"",J19&lt;&gt;""),CONCATENATE(LEFT(A18,3),IF(MID(A18,4,2)+1&lt;10,CONCATENATE("0",MID(A18,4,2)+1),MID(A18,4,2)+1)),"")</f>
        <v>IMG10</v>
      </c>
      <c r="B19" s="62">
        <v>118038634</v>
      </c>
      <c r="C19" s="20" t="str">
        <f t="shared" si="0"/>
        <v>Cuaderno de Estudio</v>
      </c>
      <c r="D19" s="63" t="s">
        <v>191</v>
      </c>
      <c r="E19" s="63" t="s">
        <v>153</v>
      </c>
      <c r="F19" s="13" t="str">
        <f t="shared" si="4"/>
        <v>LE_06_02_CO_IMG10_small</v>
      </c>
      <c r="G19" s="13" t="str">
        <f ca="1">IF($F19&lt;&gt;"",IF($G$4="Recurso",VLOOKUP($E19,OFFSET('Definición técnica de imagenes'!$A$1,MATCH($G$5,'Definición técnica de imagenes'!$A$1:$A$104,0)-1,1,COUNTIF('Definición técnica de imagenes'!$A$3:$A$102,$G$5),5),5,FALSE),'Definición técnica de imagenes'!$F$16),"")</f>
        <v>526 x 370 px</v>
      </c>
      <c r="H19" s="13" t="str">
        <f t="shared" ca="1" si="5"/>
        <v>LE_06_02_CO_IMG10_zoom</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s="67" t="s">
        <v>202</v>
      </c>
      <c r="K19" s="66" t="s">
        <v>212</v>
      </c>
      <c r="O19" s="2" t="str">
        <f>'Definición técnica de imagenes'!A31</f>
        <v>F10</v>
      </c>
    </row>
    <row r="20" spans="1:15" s="11" customFormat="1" ht="27" x14ac:dyDescent="0.25">
      <c r="A20" s="12" t="str">
        <f t="shared" si="6"/>
        <v>IMG11</v>
      </c>
      <c r="B20" s="62">
        <v>151168121</v>
      </c>
      <c r="C20" s="20" t="str">
        <f t="shared" si="0"/>
        <v>Cuaderno de Estudio</v>
      </c>
      <c r="D20" s="63" t="s">
        <v>190</v>
      </c>
      <c r="E20" s="63" t="s">
        <v>153</v>
      </c>
      <c r="F20" s="13" t="str">
        <f t="shared" si="4"/>
        <v>LE_06_02_CO_IMG11_small</v>
      </c>
      <c r="G20" s="13" t="str">
        <f ca="1">IF($F20&lt;&gt;"",IF($G$4="Recurso",VLOOKUP($E20,OFFSET('Definición técnica de imagenes'!$A$1,MATCH($G$5,'Definición técnica de imagenes'!$A$1:$A$104,0)-1,1,COUNTIF('Definición técnica de imagenes'!$A$3:$A$102,$G$5),5),5,FALSE),'Definición técnica de imagenes'!$F$16),"")</f>
        <v>526 x 370 px</v>
      </c>
      <c r="H20" s="13" t="str">
        <f t="shared" ca="1" si="5"/>
        <v>LE_06_02_CO_IMG11_zoom</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600 px</v>
      </c>
      <c r="J20" s="64" t="s">
        <v>201</v>
      </c>
      <c r="K20" s="66"/>
      <c r="O20" s="2" t="str">
        <f>'Definición técnica de imagenes'!A32</f>
        <v>F10B</v>
      </c>
    </row>
    <row r="21" spans="1:15" s="11" customFormat="1" ht="135" x14ac:dyDescent="0.25">
      <c r="A21" s="12" t="str">
        <f t="shared" si="6"/>
        <v>IMG12</v>
      </c>
      <c r="B21" s="62">
        <v>145444714</v>
      </c>
      <c r="C21" s="20" t="str">
        <f t="shared" si="0"/>
        <v>Cuaderno de Estudio</v>
      </c>
      <c r="D21" s="63" t="s">
        <v>191</v>
      </c>
      <c r="E21" s="63" t="s">
        <v>153</v>
      </c>
      <c r="F21" s="13" t="str">
        <f t="shared" si="4"/>
        <v>LE_06_02_CO_IMG12_small</v>
      </c>
      <c r="G21" s="13" t="str">
        <f ca="1">IF($F21&lt;&gt;"",IF($G$4="Recurso",VLOOKUP($E21,OFFSET('Definición técnica de imagenes'!$A$1,MATCH($G$5,'Definición técnica de imagenes'!$A$1:$A$104,0)-1,1,COUNTIF('Definición técnica de imagenes'!$A$3:$A$102,$G$5),5),5,FALSE),'Definición técnica de imagenes'!$F$16),"")</f>
        <v>526 x 370 px</v>
      </c>
      <c r="H21" s="13" t="str">
        <f t="shared" ca="1" si="5"/>
        <v>LE_06_02_CO_IMG12_zoom</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600 px</v>
      </c>
      <c r="J21" s="66" t="s">
        <v>203</v>
      </c>
      <c r="K21" s="66" t="s">
        <v>204</v>
      </c>
      <c r="O21" s="2" t="str">
        <f>'Definición técnica de imagenes'!A33</f>
        <v>F11</v>
      </c>
    </row>
    <row r="22" spans="1:15" s="11" customFormat="1" ht="27" x14ac:dyDescent="0.25">
      <c r="A22" s="12" t="str">
        <f t="shared" si="6"/>
        <v>IMG13</v>
      </c>
      <c r="B22" s="62">
        <v>220445224</v>
      </c>
      <c r="C22" s="20" t="str">
        <f t="shared" si="0"/>
        <v>Cuaderno de Estudio</v>
      </c>
      <c r="D22" s="63" t="s">
        <v>190</v>
      </c>
      <c r="E22" s="63" t="s">
        <v>153</v>
      </c>
      <c r="F22" s="13" t="str">
        <f t="shared" si="4"/>
        <v>LE_06_02_CO_IMG13_small</v>
      </c>
      <c r="G22" s="13" t="str">
        <f ca="1">IF($F22&lt;&gt;"",IF($G$4="Recurso",VLOOKUP($E22,OFFSET('Definición técnica de imagenes'!$A$1,MATCH($G$5,'Definición técnica de imagenes'!$A$1:$A$104,0)-1,1,COUNTIF('Definición técnica de imagenes'!$A$3:$A$102,$G$5),5),5,FALSE),'Definición técnica de imagenes'!$F$16),"")</f>
        <v>526 x 370 px</v>
      </c>
      <c r="H22" s="13" t="str">
        <f t="shared" ca="1" si="5"/>
        <v>LE_06_02_CO_IMG13_zoom</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600 px</v>
      </c>
      <c r="J22" s="63" t="s">
        <v>205</v>
      </c>
      <c r="K22" s="69"/>
      <c r="O22" s="2" t="str">
        <f>'Definición técnica de imagenes'!A34</f>
        <v>F12</v>
      </c>
    </row>
    <row r="23" spans="1:15" s="11" customFormat="1" ht="27" x14ac:dyDescent="0.25">
      <c r="A23" s="12" t="str">
        <f t="shared" si="6"/>
        <v>IMG14</v>
      </c>
      <c r="B23" s="62">
        <v>105032324</v>
      </c>
      <c r="C23" s="20" t="str">
        <f t="shared" si="0"/>
        <v>Cuaderno de Estudio</v>
      </c>
      <c r="D23" s="63" t="s">
        <v>190</v>
      </c>
      <c r="E23" s="63" t="s">
        <v>153</v>
      </c>
      <c r="F23" s="13" t="str">
        <f t="shared" si="4"/>
        <v>LE_06_02_CO_IMG14_small</v>
      </c>
      <c r="G23" s="13" t="str">
        <f ca="1">IF($F23&lt;&gt;"",IF($G$4="Recurso",VLOOKUP($E23,OFFSET('Definición técnica de imagenes'!$A$1,MATCH($G$5,'Definición técnica de imagenes'!$A$1:$A$104,0)-1,1,COUNTIF('Definición técnica de imagenes'!$A$3:$A$102,$G$5),5),5,FALSE),'Definición técnica de imagenes'!$F$16),"")</f>
        <v>526 x 370 px</v>
      </c>
      <c r="H23" s="13" t="str">
        <f t="shared" ca="1" si="5"/>
        <v>LE_06_02_CO_IMG14_zoom</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600 px</v>
      </c>
      <c r="J23" s="64" t="s">
        <v>206</v>
      </c>
      <c r="K23" s="64"/>
      <c r="O23" s="2" t="str">
        <f>'Definición técnica de imagenes'!A35</f>
        <v>F13</v>
      </c>
    </row>
    <row r="24" spans="1:15" s="11" customFormat="1" ht="54" x14ac:dyDescent="0.25">
      <c r="A24" s="12" t="str">
        <f t="shared" si="6"/>
        <v>IMG15</v>
      </c>
      <c r="B24" s="62">
        <v>71370082</v>
      </c>
      <c r="C24" s="20" t="str">
        <f t="shared" si="0"/>
        <v>Cuaderno de Estudio</v>
      </c>
      <c r="D24" s="63" t="s">
        <v>190</v>
      </c>
      <c r="E24" s="63" t="s">
        <v>153</v>
      </c>
      <c r="F24" s="13" t="str">
        <f t="shared" si="4"/>
        <v>LE_06_02_CO_IMG15_small</v>
      </c>
      <c r="G24" s="13" t="str">
        <f ca="1">IF($F24&lt;&gt;"",IF($G$4="Recurso",VLOOKUP($E24,OFFSET('Definición técnica de imagenes'!$A$1,MATCH($G$5,'Definición técnica de imagenes'!$A$1:$A$104,0)-1,1,COUNTIF('Definición técnica de imagenes'!$A$3:$A$102,$G$5),5),5,FALSE),'Definición técnica de imagenes'!$F$16),"")</f>
        <v>526 x 370 px</v>
      </c>
      <c r="H24" s="13" t="str">
        <f t="shared" ca="1" si="5"/>
        <v>LE_06_02_CO_IMG15_zoom</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600 px</v>
      </c>
      <c r="J24" s="63" t="s">
        <v>207</v>
      </c>
      <c r="K24" s="65"/>
      <c r="O24" s="2" t="str">
        <f>'Definición técnica de imagenes'!A37</f>
        <v>F13B</v>
      </c>
    </row>
    <row r="25" spans="1:15" s="11" customFormat="1" ht="40.5" x14ac:dyDescent="0.25">
      <c r="A25" s="12" t="str">
        <f t="shared" si="6"/>
        <v>IMG16</v>
      </c>
      <c r="B25" s="62">
        <v>147561773</v>
      </c>
      <c r="C25" s="20" t="str">
        <f t="shared" si="0"/>
        <v>Cuaderno de Estudio</v>
      </c>
      <c r="D25" s="63" t="s">
        <v>191</v>
      </c>
      <c r="E25" s="63" t="s">
        <v>153</v>
      </c>
      <c r="F25" s="13" t="str">
        <f t="shared" si="4"/>
        <v>LE_06_02_CO_IMG16_small</v>
      </c>
      <c r="G25" s="13" t="str">
        <f ca="1">IF($F25&lt;&gt;"",IF($G$4="Recurso",VLOOKUP($E25,OFFSET('Definición técnica de imagenes'!$A$1,MATCH($G$5,'Definición técnica de imagenes'!$A$1:$A$104,0)-1,1,COUNTIF('Definición técnica de imagenes'!$A$3:$A$102,$G$5),5),5,FALSE),'Definición técnica de imagenes'!$F$16),"")</f>
        <v>526 x 370 px</v>
      </c>
      <c r="H25" s="13" t="str">
        <f t="shared" ca="1" si="5"/>
        <v>LE_06_02_CO_IMG16_zoom</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600 px</v>
      </c>
      <c r="J25" s="63" t="s">
        <v>208</v>
      </c>
      <c r="K25" s="64" t="s">
        <v>209</v>
      </c>
    </row>
    <row r="26" spans="1:15" s="11" customFormat="1" ht="27" x14ac:dyDescent="0.25">
      <c r="A26" s="12" t="str">
        <f t="shared" si="6"/>
        <v>IMG17</v>
      </c>
      <c r="B26" s="62">
        <v>105764303</v>
      </c>
      <c r="C26" s="20" t="str">
        <f t="shared" si="0"/>
        <v>Cuaderno de Estudio</v>
      </c>
      <c r="D26" s="63" t="s">
        <v>190</v>
      </c>
      <c r="E26" s="63" t="s">
        <v>153</v>
      </c>
      <c r="F26" s="13" t="str">
        <f t="shared" si="4"/>
        <v>LE_06_02_CO_IMG17_small</v>
      </c>
      <c r="G26" s="13" t="str">
        <f ca="1">IF($F26&lt;&gt;"",IF($G$4="Recurso",VLOOKUP($E26,OFFSET('Definición técnica de imagenes'!$A$1,MATCH($G$5,'Definición técnica de imagenes'!$A$1:$A$104,0)-1,1,COUNTIF('Definición técnica de imagenes'!$A$3:$A$102,$G$5),5),5,FALSE),'Definición técnica de imagenes'!$F$16),"")</f>
        <v>526 x 370 px</v>
      </c>
      <c r="H26" s="13" t="str">
        <f t="shared" ca="1" si="5"/>
        <v>LE_06_02_CO_IMG17_zoom</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800 x 600 px</v>
      </c>
      <c r="J26" s="63" t="s">
        <v>210</v>
      </c>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A4" workbookViewId="0">
      <selection activeCell="A10" sqref="A10"/>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LE_06_02_CO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SolicitudGrafica_LE_06_02_CO.xls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LE_06_02_REC10</v>
      </c>
      <c r="E17" s="100"/>
      <c r="F17" s="101"/>
      <c r="J17" s="22">
        <v>14</v>
      </c>
      <c r="K17" s="22">
        <v>14</v>
      </c>
    </row>
    <row r="18" spans="1:11" ht="79.5" thickBot="1" x14ac:dyDescent="0.3">
      <c r="A18" s="33" t="s">
        <v>48</v>
      </c>
      <c r="B18" s="31"/>
      <c r="C18" s="59" t="s">
        <v>120</v>
      </c>
      <c r="D18" s="91" t="str">
        <f>CONCATENATE("SolicitudGrafica_",D17,".xls")</f>
        <v>SolicitudGrafica_LE_06_02_REC10.xls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4</v>
      </c>
      <c r="J20" s="22">
        <v>2</v>
      </c>
      <c r="K20" s="22">
        <v>17</v>
      </c>
    </row>
    <row r="21" spans="1:11" x14ac:dyDescent="0.25">
      <c r="H21" s="22" t="str">
        <f>IF(INDEX(H4:H7,H20)=H4,"MA",IF(INDEX(H4:H7,H20)=H5,"CN",IF(INDEX(H4:H7,H20)=H6,"CS",IF(INDEX(H4:H7,H20)=H7,"LE"))))</f>
        <v>LE</v>
      </c>
      <c r="I21" s="22" t="str">
        <f>CONCATENATE(IF((I20+2)&lt;10,"0",""),I20+2)</f>
        <v>06</v>
      </c>
      <c r="J21" s="22" t="str">
        <f>CONCATENATE(IF(J20&lt;10,"0",""),J20)</f>
        <v>02</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 Pineda</cp:lastModifiedBy>
  <dcterms:created xsi:type="dcterms:W3CDTF">2014-07-01T23:43:25Z</dcterms:created>
  <dcterms:modified xsi:type="dcterms:W3CDTF">2015-09-27T00:07:42Z</dcterms:modified>
</cp:coreProperties>
</file>