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A11" i="1"/>
  <c r="F11" i="1"/>
  <c r="G11" i="1"/>
  <c r="I11" i="1"/>
  <c r="H11" i="1"/>
  <c r="A12"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A19"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<sst xmlns="http://schemas.openxmlformats.org/spreadsheetml/2006/main" count="261" uniqueCount="175">
  <si>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</si>
  <si>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</si>
  <si>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</si>
  <si>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</si>
  <si>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</si>
  <si>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</si>
  <si>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</si>
  <si>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</si>
  <si>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</si>
  <si>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</si>
  <si>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</si>
  <si>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</si>
  <si>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</si>
  <si>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</si>
  <si>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</si>
  <si>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</si>
  <si>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</si>
  <si>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</si>
  <si>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</si>
  <si>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</si>
  <si>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</si>
  <si>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</si>
  <si>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</si>
  <si>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</si>
  <si>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</si>
  <si>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</si>
  <si>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</si>
  <si>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</si>
  <si>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</si>
  <si>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</si>
  <si>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</si>
  <si>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</si>
  <si>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</si>
  <si>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</si>
  <si>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</si>
  <si>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</si>
  <si>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</si>
  <si>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</si>
  <si>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</si>
  <si>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</si>
  <si>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</si>
  <si>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</si>
  <si>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</si>
  <si>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</si>
  <si>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</si>
  <si>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</si>
  <si>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</si>
  <si>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</si>
  <si>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</si>
  <si>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</si>
  <si>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</si>
  <si>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</si>
  <si>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</si>
  <si>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</si>
  <si>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</si>
  <si>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</si>
  <si>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</si>
  <si>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</si>
  <si>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</si>
  <si>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</si>
  <si>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</si>
  <si>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</si>
  <si>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</si>
  <si>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</si>
  <si>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</si>
  <si>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</si>
  <si>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</si>
  <si>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</si>
  <si>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</si>
  <si>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</si>
  <si>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</si>
  <si>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</si>
  <si>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</si>
  <si>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</si>
  <si>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</si>
  <si>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</si>
  <si>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</si>
  <si>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</si>
  <si>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</si>
  <si>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</si>
  <si>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</si>
  <si>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</si>
  <si>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</si>
  <si>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</si>
  <si>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</si>
  <si>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</si>
  <si>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</si>
  <si>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</si>
  <si>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</si>
  <si>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</si>
  <si>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</si>
  <si>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</si>
  <si>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</si>
  <si>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</si>
  <si>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</si>
  <si>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</si>
  <si>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</si>
  <si>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</si>
  <si>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</si>
  <si>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</si>
  <si>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</si>
  <si>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</si>
  <si>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</si>
  <si>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</si>
  <si>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</si>
  <si>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</si>
  <si>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</si>
  <si>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</si>
  <si>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</si>
  <si>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</si>
  <si>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</si>
  <si>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</si>
  <si>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</si>
  <si>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</si>
  <si>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</si>
  <si>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</si>
  <si>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</si>
  <si>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</si>
  <si>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</si>
  <si>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</si>
  <si>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</si>
  <si>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</si>
  <si>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</si>
  <si>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</si>
  <si>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</si>
  <si>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</si>
  <si>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</si>
  <si>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</si>
  <si>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</si>
  <si>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</si>
  <si>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</si>
  <si>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</si>
  <si>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</si>
  <si>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</si>
  <si>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</si>
  <si>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</si>
  <si>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</si>
  <si>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</si>
  <si>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</si>
  <si>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</si>
  <si>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</si>
  <si>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</si>
  <si>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</si>
  <si>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</si>
  <si>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</si>
  <si>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</si>
  <si>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Literatura de la Edad Antigua y de la Edad Media</t>
  </si>
  <si>
    <t>Adriana Serrano Carrasco</t>
  </si>
  <si>
    <t>Cuaderno de Estudio</t>
  </si>
  <si>
    <t>LE_11_01_CO</t>
  </si>
  <si>
    <t>http://commons.wikimedia.org/wiki/File:Cercano_Oriente.png
http://commons.wikimedia.org/wiki/File:Ancient_Orient.png</t>
  </si>
  <si>
    <t>Fotografía</t>
  </si>
  <si>
    <t>Horizontal</t>
  </si>
  <si>
    <t>Ubicación geográfica del Cercano Oriente</t>
  </si>
  <si>
    <t>Son dos fotos para un mismo recuadro de imágenes. Ubicar una encima de la otra</t>
  </si>
  <si>
    <t>http://upload.wikimedia.org/wikipedia/commons/f/f4/AntikeGriechen1.jpg</t>
  </si>
  <si>
    <r>
      <t xml:space="preserve">1. Dejar solamente ciudades griegas (guiarse por la siguiente nota de la foto original:  </t>
    </r>
    <r>
      <rPr>
        <i/>
        <sz val="10"/>
        <rFont val="Century Gothic"/>
        <family val="2"/>
      </rPr>
      <t>Polis griegas del siglo VIII al VI a. C (nombres enmarcados en rojo -los enmarcados en amarillo son ciudades fenicias y los enmarcados en gris ciudades de otros pueblos-). Los puntos cuadrados distinguen a las metrópolis y los puntos circulares a las colonias. Los colores distinguen a las consideradas jonias (verde), dorias (azul oscuro), aqueas (azul claro) y eolias (rosa).
2. Traducir el cuadro de convenciones y las leyendas de países y mares.</t>
    </r>
  </si>
  <si>
    <t>Vertical</t>
  </si>
  <si>
    <t>Colonización griega del siglo VIII al IV a. C.</t>
  </si>
  <si>
    <t>Gilgamesh en un bajorrelieve</t>
  </si>
  <si>
    <t>http://static0.planetasaber.com/encyclopedia/Data/Imagenes/FOTOS/000IM601.jpg</t>
  </si>
  <si>
    <t>http://aulaplaneta.planetasaber.com/encyclopedia/default.asp?idpack=9&amp;idpil=00080201&amp;ruta=aulaplaneta&amp;DATA=Htj5M9Sr00iLC3CTxjvbH4Vu4tOpBCjQouZlS%2b0eT3w%3d</t>
  </si>
  <si>
    <t>Detalle de un papiro egipcio extraído del Libro de los muertos</t>
  </si>
  <si>
    <t>http://aulaplaneta.planetasaber.com/encyclopedia/default.asp?idpack=9&amp;idpil=000LFB01&amp;ruta=aulaplaneta&amp;DATA=Xkg7%2b2szoSLl3MgCbfEK5BWH2GAQ%2fV%2fuse67%2b5xCC3M%3d</t>
  </si>
  <si>
    <t>Visnú con su esposa Laksmi a lomos del ave Garuda</t>
  </si>
  <si>
    <t>http://aulaplaneta.planetasaber.com/encyclopedia/default.asp?idpack=9&amp;idpil=000KUF01&amp;ruta=aulaplaneta&amp;DATA=Xkg7%2b2szoSIT5of%2brmBo9RWH2GAQ%2fV%2fuse67%2b5xCC3M%3d</t>
  </si>
  <si>
    <t>Los relatos mitológicos griegos presentaban, en un mismo plano narrativo, las experiencias de hombres, héroes y dioses</t>
  </si>
  <si>
    <t>http://aulaplaneta.planetasaber.com/encyclopedia/default.asp?idpack=9&amp;idpil=0007YW01&amp;ruta=aulaplaneta&amp;DATA=Xkg7%2b2szoSJPmqI3TtwUchWH2GAQ%2fV%2fuse67%2b5xCC3M%3d</t>
  </si>
  <si>
    <t>Las cruzadas</t>
  </si>
  <si>
    <t>http://aulaplaneta.planetasaber.com/encyclopedia/default.asp?idpack=9&amp;idpil=000I8M01&amp;ruta=aulaplaneta&amp;DATA=Xkg7%2b2szoSKBLoCF3T9bIRWH2GAQ%2fV%2fuse67%2b5xCC3M%3d</t>
  </si>
  <si>
    <t>El Cantar de los Nibelungos</t>
  </si>
  <si>
    <t>http://aulaplaneta.planetasaber.com/encyclopedia/default.asp?idpack=9&amp;idpil=000GJ601&amp;ruta=aulaplaneta&amp;DATA=Xkg7%2b2szoSIgbVk5OA%2b%2b3BWH2GAQ%2fV%2fuse67%2b5xCC3M%3d</t>
  </si>
  <si>
    <t>Lamento de Carlomagno sobre los cadáveres de Roldán y Oliveros</t>
  </si>
  <si>
    <t>http://aulaplaneta.planetasaber.com/encyclopedia/default.asp?idpack=9&amp;idpil=0000V601&amp;ruta=aulaplaneta&amp;DATA=Xkg7%2b2szoSI1OBdk%2fj4XqRWH2GAQ%2fV%2fuse67%2b5xCC3M%3d</t>
  </si>
  <si>
    <t>El entierro del conde de Orgaz (1586-1588) de El Greco (Iglesia de Santo Tomé, Toledo, España)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</si>
</sst>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9"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u/>
      <sz val="10"/>
      <color theme="10"/>
      <name val="Century Gothic"/>
      <family val="2"/>
    </font>
    <font>
      <i/>
      <sz val="1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style="medium">
        <color auto="1"/>
      </top>
      <bottom/>
      <diagonal/>
    </border>
  </borders>
  <cellStyleXfs count="5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05">
    <xf numFmtId="0" fontId="0" fillId="0" borderId="0" xfId="0"/>
    <xf numFmtId="0" fontId="0" fillId="0" borderId="0" xfId="0" applyAlignment="1">
      <alignment vertical="center" wrapText="1"/>
    </xf>
    <xf numFmtId="0" fontId="5"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6" fillId="0" borderId="14" xfId="0" applyFont="1" applyBorder="1" applyAlignment="1">
      <alignment vertical="center" wrapText="1"/>
    </xf>
    <xf numFmtId="0" fontId="0" fillId="0" borderId="0" xfId="0" applyBorder="1" applyAlignment="1">
      <alignment vertical="center" wrapText="1"/>
    </xf>
    <xf numFmtId="0" fontId="0" fillId="0" borderId="15"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9" fillId="8" borderId="0" xfId="0" applyFont="1" applyFill="1" applyAlignment="1">
      <alignment horizontal="center" vertical="center" wrapText="1"/>
    </xf>
    <xf numFmtId="0" fontId="10" fillId="0" borderId="25" xfId="0" applyFont="1" applyFill="1" applyBorder="1" applyAlignment="1">
      <alignment vertical="center" wrapText="1"/>
    </xf>
    <xf numFmtId="0" fontId="0" fillId="0" borderId="0" xfId="0" applyFill="1" applyAlignment="1">
      <alignment vertical="center" wrapText="1"/>
    </xf>
    <xf numFmtId="0" fontId="10" fillId="0" borderId="26" xfId="0" applyFont="1" applyFill="1" applyBorder="1" applyAlignment="1">
      <alignment vertical="center" wrapText="1"/>
    </xf>
    <xf numFmtId="0" fontId="11" fillId="0" borderId="26" xfId="0" applyFont="1" applyFill="1" applyBorder="1" applyAlignment="1">
      <alignment vertical="center" wrapText="1"/>
    </xf>
    <xf numFmtId="0" fontId="10" fillId="0" borderId="26" xfId="0" applyFont="1" applyFill="1" applyBorder="1" applyAlignment="1">
      <alignment vertical="center"/>
    </xf>
    <xf numFmtId="0" fontId="10" fillId="0" borderId="26" xfId="0" applyFont="1" applyBorder="1" applyAlignment="1">
      <alignment vertical="center" wrapText="1"/>
    </xf>
    <xf numFmtId="0" fontId="12" fillId="0" borderId="26" xfId="0" applyFont="1" applyBorder="1" applyAlignment="1">
      <alignment vertical="center" wrapText="1"/>
    </xf>
    <xf numFmtId="0" fontId="11" fillId="0" borderId="26" xfId="0" applyFont="1" applyBorder="1" applyAlignment="1">
      <alignment vertical="center" wrapText="1"/>
    </xf>
    <xf numFmtId="0" fontId="13" fillId="0" borderId="0" xfId="0" applyFont="1" applyAlignment="1">
      <alignment vertical="center" wrapText="1"/>
    </xf>
    <xf numFmtId="0" fontId="14" fillId="0" borderId="26" xfId="0" applyFont="1" applyFill="1" applyBorder="1" applyAlignment="1">
      <alignment vertical="center" wrapText="1"/>
    </xf>
    <xf numFmtId="0" fontId="15" fillId="0" borderId="0" xfId="0" applyFont="1" applyAlignment="1">
      <alignment vertical="center" wrapText="1"/>
    </xf>
    <xf numFmtId="0" fontId="6" fillId="0" borderId="0" xfId="0" applyFont="1" applyAlignment="1">
      <alignment vertical="center"/>
    </xf>
    <xf numFmtId="0" fontId="0" fillId="8" borderId="27" xfId="0" applyFill="1" applyBorder="1" applyAlignment="1">
      <alignment vertical="center" wrapText="1"/>
    </xf>
    <xf numFmtId="0" fontId="0" fillId="0" borderId="27" xfId="0" applyBorder="1" applyAlignment="1">
      <alignment vertical="center" wrapText="1"/>
    </xf>
    <xf numFmtId="0" fontId="0" fillId="0" borderId="27" xfId="0" applyBorder="1" applyAlignment="1">
      <alignment vertical="center"/>
    </xf>
    <xf numFmtId="0" fontId="0" fillId="8" borderId="28" xfId="0" applyFill="1" applyBorder="1" applyAlignment="1">
      <alignment vertical="center" wrapText="1"/>
    </xf>
    <xf numFmtId="0" fontId="0" fillId="0" borderId="28" xfId="0" applyBorder="1" applyAlignment="1">
      <alignment vertical="center" wrapText="1"/>
    </xf>
    <xf numFmtId="0" fontId="0" fillId="0" borderId="28" xfId="0" applyBorder="1" applyAlignment="1">
      <alignment vertical="center"/>
    </xf>
    <xf numFmtId="0" fontId="6" fillId="0" borderId="29" xfId="0" applyFont="1" applyBorder="1" applyAlignment="1">
      <alignment vertical="center" wrapText="1"/>
    </xf>
    <xf numFmtId="0" fontId="5" fillId="5" borderId="21" xfId="0" applyFont="1" applyFill="1" applyBorder="1" applyAlignment="1">
      <alignment horizontal="center" vertical="center"/>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7" fillId="6" borderId="11"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0" fillId="0" borderId="19" xfId="0" applyBorder="1" applyAlignment="1" applyProtection="1">
      <alignment horizontal="center" wrapText="1"/>
      <protection locked="0"/>
    </xf>
    <xf numFmtId="0" fontId="0" fillId="0" borderId="20"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9" fillId="7" borderId="0" xfId="0" applyFont="1" applyFill="1" applyAlignment="1">
      <alignment horizontal="center" vertical="center" wrapText="1"/>
    </xf>
    <xf numFmtId="0" fontId="9" fillId="8" borderId="0" xfId="0" applyFont="1" applyFill="1" applyAlignment="1">
      <alignment horizontal="center" vertical="center" wrapText="1"/>
    </xf>
    <xf numFmtId="0" fontId="5" fillId="0" borderId="3" xfId="0" applyFont="1" applyBorder="1" applyAlignment="1">
      <alignment horizontal="left" vertical="center" wrapText="1"/>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5" fillId="5" borderId="28" xfId="0" applyFont="1" applyFill="1" applyBorder="1" applyAlignment="1">
      <alignment horizontal="center" vertical="center"/>
    </xf>
    <xf numFmtId="0" fontId="5" fillId="5" borderId="22" xfId="0" applyFont="1" applyFill="1" applyBorder="1" applyAlignment="1">
      <alignment horizontal="center" vertical="center"/>
    </xf>
    <xf numFmtId="1" fontId="4" fillId="0" borderId="5" xfId="0" applyNumberFormat="1" applyFont="1" applyFill="1" applyBorder="1" applyAlignment="1">
      <alignment vertical="center" wrapText="1"/>
    </xf>
    <xf numFmtId="1" fontId="4" fillId="0" borderId="5" xfId="0" applyNumberFormat="1" applyFont="1" applyFill="1" applyBorder="1" applyAlignment="1">
      <alignment horizontal="left" vertical="center" wrapText="1"/>
    </xf>
    <xf numFmtId="0" fontId="4" fillId="0" borderId="5" xfId="0" applyFont="1" applyFill="1" applyBorder="1" applyAlignment="1">
      <alignment vertical="center" wrapText="1"/>
    </xf>
    <xf numFmtId="0" fontId="8" fillId="0" borderId="5" xfId="0" applyFont="1" applyBorder="1" applyAlignment="1">
      <alignment horizontal="left" vertical="center" wrapText="1"/>
    </xf>
    <xf numFmtId="0" fontId="16" fillId="0" borderId="5" xfId="0" applyFont="1" applyBorder="1" applyAlignment="1">
      <alignment vertical="center" wrapText="1"/>
    </xf>
    <xf numFmtId="1" fontId="4" fillId="0" borderId="5" xfId="0" quotePrefix="1" applyNumberFormat="1" applyFont="1" applyFill="1" applyBorder="1" applyAlignment="1">
      <alignment horizontal="left" vertical="center" wrapText="1"/>
    </xf>
    <xf numFmtId="0" fontId="8" fillId="0" borderId="5" xfId="0" applyFont="1" applyBorder="1" applyAlignment="1">
      <alignment vertical="center" wrapText="1"/>
    </xf>
    <xf numFmtId="0" fontId="8" fillId="0" borderId="5" xfId="0" applyFont="1" applyBorder="1" applyAlignment="1">
      <alignment horizontal="left" vertical="center"/>
    </xf>
    <xf numFmtId="0" fontId="8" fillId="0" borderId="5" xfId="0" applyFont="1" applyBorder="1" applyAlignment="1">
      <alignment vertical="center"/>
    </xf>
    <xf numFmtId="0" fontId="8" fillId="0" borderId="0" xfId="0" applyFont="1" applyBorder="1" applyAlignment="1">
      <alignment vertical="center"/>
    </xf>
    <xf numFmtId="0" fontId="4" fillId="0" borderId="0" xfId="0" applyFont="1" applyBorder="1" applyAlignment="1">
      <alignment vertical="center"/>
    </xf>
    <xf numFmtId="164" fontId="4" fillId="0" borderId="0" xfId="0" applyNumberFormat="1" applyFont="1" applyBorder="1" applyAlignment="1">
      <alignment horizontal="center" vertical="center"/>
    </xf>
    <xf numFmtId="0" fontId="8" fillId="0" borderId="0" xfId="0" applyFont="1" applyBorder="1" applyAlignment="1">
      <alignment vertical="center" wrapText="1"/>
    </xf>
    <xf numFmtId="0" fontId="4" fillId="2" borderId="1" xfId="0" applyFont="1" applyFill="1" applyBorder="1" applyAlignment="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0" xfId="0" applyFont="1" applyBorder="1" applyAlignment="1">
      <alignment vertical="center" wrapText="1"/>
    </xf>
    <xf numFmtId="0" fontId="4" fillId="2" borderId="4" xfId="0" applyFont="1" applyFill="1" applyBorder="1" applyAlignment="1">
      <alignment vertical="center"/>
    </xf>
    <xf numFmtId="0" fontId="4" fillId="0" borderId="5" xfId="0" applyFont="1" applyFill="1" applyBorder="1" applyAlignment="1">
      <alignment vertical="center"/>
    </xf>
    <xf numFmtId="0" fontId="4" fillId="0" borderId="6" xfId="0" applyFont="1" applyFill="1" applyBorder="1" applyAlignment="1">
      <alignment vertical="center"/>
    </xf>
    <xf numFmtId="164" fontId="4" fillId="0" borderId="24" xfId="0" applyNumberFormat="1" applyFont="1" applyBorder="1" applyAlignment="1">
      <alignment horizontal="center" vertical="center"/>
    </xf>
    <xf numFmtId="164" fontId="4" fillId="0" borderId="23" xfId="0" applyNumberFormat="1" applyFont="1" applyBorder="1" applyAlignment="1">
      <alignment horizontal="center" vertical="center"/>
    </xf>
    <xf numFmtId="0" fontId="4" fillId="2" borderId="5" xfId="0" applyFont="1" applyFill="1" applyBorder="1" applyAlignment="1">
      <alignment vertical="center"/>
    </xf>
    <xf numFmtId="0" fontId="4" fillId="2" borderId="8" xfId="0" applyFont="1" applyFill="1" applyBorder="1" applyAlignment="1">
      <alignment vertical="center"/>
    </xf>
    <xf numFmtId="0" fontId="4" fillId="0" borderId="9" xfId="0" applyFont="1" applyFill="1" applyBorder="1" applyAlignment="1">
      <alignment vertical="center"/>
    </xf>
    <xf numFmtId="0" fontId="4" fillId="0" borderId="10" xfId="0" applyFont="1" applyFill="1" applyBorder="1" applyAlignment="1">
      <alignment vertical="center"/>
    </xf>
    <xf numFmtId="0" fontId="4" fillId="0" borderId="0" xfId="0" applyNumberFormat="1" applyFont="1" applyBorder="1" applyAlignment="1">
      <alignment horizontal="center" vertical="center"/>
    </xf>
    <xf numFmtId="0" fontId="4" fillId="0" borderId="0" xfId="0" applyFont="1" applyBorder="1" applyAlignment="1">
      <alignment horizontal="left" vertical="center"/>
    </xf>
    <xf numFmtId="0" fontId="8" fillId="0" borderId="0" xfId="0" applyFont="1" applyFill="1" applyBorder="1" applyAlignment="1">
      <alignment vertical="center"/>
    </xf>
    <xf numFmtId="0" fontId="4" fillId="0" borderId="0" xfId="0" applyFont="1" applyFill="1" applyBorder="1" applyAlignment="1">
      <alignment horizontal="left" vertical="center"/>
    </xf>
    <xf numFmtId="0" fontId="4"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4" fillId="0" borderId="0" xfId="0" applyFont="1" applyFill="1" applyBorder="1" applyAlignment="1">
      <alignment vertical="center"/>
    </xf>
    <xf numFmtId="0" fontId="16" fillId="0" borderId="5" xfId="0" applyFont="1" applyBorder="1" applyAlignment="1">
      <alignment horizontal="left" vertical="center" wrapText="1"/>
    </xf>
    <xf numFmtId="0" fontId="16" fillId="0" borderId="5" xfId="0" applyFont="1" applyBorder="1" applyAlignment="1">
      <alignment vertical="center"/>
    </xf>
    <xf numFmtId="0" fontId="2" fillId="0" borderId="5" xfId="51" applyBorder="1" applyAlignment="1">
      <alignment vertical="center" wrapText="1"/>
    </xf>
    <xf numFmtId="0" fontId="4" fillId="0" borderId="21" xfId="0" applyFont="1" applyFill="1" applyBorder="1" applyAlignment="1">
      <alignment vertical="center" wrapText="1"/>
    </xf>
    <xf numFmtId="0" fontId="4" fillId="0" borderId="32" xfId="0" applyFont="1" applyFill="1" applyBorder="1" applyAlignment="1">
      <alignment vertical="center" wrapText="1"/>
    </xf>
    <xf numFmtId="0" fontId="5" fillId="5" borderId="33" xfId="0" applyFont="1" applyFill="1" applyBorder="1" applyAlignment="1">
      <alignment horizontal="center" vertical="center"/>
    </xf>
    <xf numFmtId="0" fontId="5" fillId="5" borderId="34" xfId="0" applyFont="1" applyFill="1" applyBorder="1" applyAlignment="1">
      <alignment horizontal="center" vertical="center" wrapText="1"/>
    </xf>
    <xf numFmtId="0" fontId="5" fillId="5" borderId="34" xfId="0" applyFont="1" applyFill="1" applyBorder="1" applyAlignment="1">
      <alignment horizontal="center" vertical="center"/>
    </xf>
    <xf numFmtId="0" fontId="5" fillId="5" borderId="35" xfId="0" applyFont="1" applyFill="1" applyBorder="1" applyAlignment="1">
      <alignment horizontal="center" vertical="center"/>
    </xf>
    <xf numFmtId="0" fontId="5" fillId="5" borderId="36" xfId="0" applyFont="1" applyFill="1" applyBorder="1" applyAlignment="1">
      <alignment horizontal="center" vertical="center" wrapText="1"/>
    </xf>
    <xf numFmtId="0" fontId="17" fillId="0" borderId="5" xfId="51" applyFont="1" applyBorder="1" applyAlignment="1">
      <alignment horizontal="left" vertical="center" wrapText="1"/>
    </xf>
    <xf numFmtId="0" fontId="17" fillId="0" borderId="5" xfId="51" applyFont="1" applyBorder="1" applyAlignment="1">
      <alignment vertical="center" wrapText="1"/>
    </xf>
    <xf numFmtId="0" fontId="17" fillId="0" borderId="5" xfId="51" applyFont="1" applyFill="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ulaplaneta.planetasaber.com/encyclopedia/default.asp?idpack=9&amp;idpil=0000V601&amp;ruta=aulaplaneta&amp;DATA=Xkg7%2b2szoSI1OBdk%2fj4XqRWH2GAQ%2fV%2fuse67%2b5xCC3M%3d" TargetMode="External"/><Relationship Id="rId3" Type="http://schemas.openxmlformats.org/officeDocument/2006/relationships/hyperlink" Target="http://aulaplaneta.planetasaber.com/encyclopedia/default.asp?idpack=9&amp;idpil=000LFB01&amp;ruta=aulaplaneta&amp;DATA=Xkg7%2b2szoSLl3MgCbfEK5BWH2GAQ%2fV%2fuse67%2b5xCC3M%3d" TargetMode="External"/><Relationship Id="rId7" Type="http://schemas.openxmlformats.org/officeDocument/2006/relationships/hyperlink" Target="http://aulaplaneta.planetasaber.com/encyclopedia/default.asp?idpack=9&amp;idpil=000GJ601&amp;ruta=aulaplaneta&amp;DATA=Xkg7%2b2szoSIgbVk5OA%2b%2b3BWH2GAQ%2fV%2fuse67%2b5xCC3M%3d" TargetMode="External"/><Relationship Id="rId2" Type="http://schemas.openxmlformats.org/officeDocument/2006/relationships/hyperlink" Target="http://aulaplaneta.planetasaber.com/encyclopedia/default.asp?idpack=9&amp;idpil=00080201&amp;ruta=aulaplaneta&amp;DATA=Htj5M9Sr00iLC3CTxjvbH4Vu4tOpBCjQouZlS%2b0eT3w%3d" TargetMode="External"/><Relationship Id="rId1" Type="http://schemas.openxmlformats.org/officeDocument/2006/relationships/hyperlink" Target="http://commons.wikimedia.org/wiki/File:Cercano_Oriente.png" TargetMode="External"/><Relationship Id="rId6" Type="http://schemas.openxmlformats.org/officeDocument/2006/relationships/hyperlink" Target="http://aulaplaneta.planetasaber.com/encyclopedia/default.asp?idpack=9&amp;idpil=000I8M01&amp;ruta=aulaplaneta&amp;DATA=Xkg7%2b2szoSKBLoCF3T9bIRWH2GAQ%2fV%2fuse67%2b5xCC3M%3d" TargetMode="External"/><Relationship Id="rId5" Type="http://schemas.openxmlformats.org/officeDocument/2006/relationships/hyperlink" Target="http://aulaplaneta.planetasaber.com/encyclopedia/default.asp?idpack=9&amp;idpil=0007YW01&amp;ruta=aulaplaneta&amp;DATA=Xkg7%2b2szoSJPmqI3TtwUchWH2GAQ%2fV%2fuse67%2b5xCC3M%3d" TargetMode="External"/><Relationship Id="rId10" Type="http://schemas.openxmlformats.org/officeDocument/2006/relationships/printerSettings" Target="../printerSettings/printerSettings1.bin"/><Relationship Id="rId4" Type="http://schemas.openxmlformats.org/officeDocument/2006/relationships/hyperlink" Target="http://aulaplaneta.planetasaber.com/encyclopedia/default.asp?idpack=9&amp;idpil=000KUF01&amp;ruta=aulaplaneta&amp;DATA=Xkg7%2b2szoSIT5of%2brmBo9RWH2GAQ%2fV%2fuse67%2b5xCC3M%3d" TargetMode="External"/><Relationship Id="rId9" Type="http://schemas.openxmlformats.org/officeDocument/2006/relationships/hyperlink" Target="http://upload.wikimedia.org/wikipedia/commons/f/f4/AntikeGriechen1.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E19" sqref="E19"/>
    </sheetView>
  </sheetViews>
  <sheetFormatPr baseColWidth="10" defaultColWidth="10.875" defaultRowHeight="13.5" x14ac:dyDescent="0.25"/>
  <cols>
    <col min="1" max="1" width="7.875" style="69" customWidth="1"/>
    <col min="2" max="2" width="21" style="69" customWidth="1"/>
    <col min="3" max="3" width="21.25" style="69" customWidth="1"/>
    <col min="4" max="4" width="18.5" style="69" customWidth="1"/>
    <col min="5" max="5" width="13.125" style="69" customWidth="1"/>
    <col min="6" max="6" width="28.25" style="69" customWidth="1"/>
    <col min="7" max="7" width="20.5" style="69" customWidth="1"/>
    <col min="8" max="8" width="28.625" style="69" customWidth="1"/>
    <col min="9" max="9" width="20.5" style="69" customWidth="1"/>
    <col min="10" max="10" width="34.875" style="75" customWidth="1"/>
    <col min="11" max="11" width="29.625" style="75" customWidth="1"/>
    <col min="12" max="12" width="20.375" style="69" customWidth="1"/>
    <col min="13" max="13" width="14.5" style="69" customWidth="1"/>
    <col min="14" max="16384" width="10.875" style="69"/>
  </cols>
  <sheetData>
    <row r="1" spans="1:16" ht="14.25" thickBot="1" x14ac:dyDescent="0.3">
      <c r="A1" s="68"/>
      <c r="B1" s="68"/>
      <c r="C1" s="68"/>
      <c r="D1" s="68"/>
      <c r="F1" s="68"/>
      <c r="G1" s="68"/>
      <c r="H1" s="70"/>
      <c r="I1" s="70"/>
      <c r="J1" s="71"/>
      <c r="K1" s="71"/>
    </row>
    <row r="2" spans="1:16" x14ac:dyDescent="0.25">
      <c r="A2" s="68"/>
      <c r="B2" s="72" t="s">
        <v>145</v>
      </c>
      <c r="C2" s="73" t="s">
        <v>24</v>
      </c>
      <c r="D2" s="74"/>
      <c r="F2" s="55" t="s">
        <v>0</v>
      </c>
      <c r="G2" s="56"/>
      <c r="H2" s="70"/>
      <c r="I2" s="70"/>
      <c r="J2" s="71"/>
    </row>
    <row r="3" spans="1:16" x14ac:dyDescent="0.25">
      <c r="A3" s="68"/>
      <c r="B3" s="76" t="s">
        <v>8</v>
      </c>
      <c r="C3" s="77">
        <v>11</v>
      </c>
      <c r="D3" s="78"/>
      <c r="F3" s="79"/>
      <c r="G3" s="80"/>
      <c r="H3" s="70"/>
      <c r="I3" s="70"/>
      <c r="J3" s="71"/>
    </row>
    <row r="4" spans="1:16" ht="27" customHeight="1" x14ac:dyDescent="0.25">
      <c r="A4" s="68"/>
      <c r="B4" s="76" t="s">
        <v>54</v>
      </c>
      <c r="C4" s="95" t="s">
        <v>146</v>
      </c>
      <c r="D4" s="96"/>
      <c r="E4" s="68"/>
      <c r="F4" s="81" t="s">
        <v>55</v>
      </c>
      <c r="G4" s="67" t="s">
        <v>148</v>
      </c>
      <c r="H4" s="70"/>
      <c r="I4" s="70"/>
      <c r="J4" s="71"/>
      <c r="K4" s="71"/>
    </row>
    <row r="5" spans="1:16" ht="14.25" thickBot="1" x14ac:dyDescent="0.3">
      <c r="A5" s="68"/>
      <c r="B5" s="82" t="s">
        <v>1</v>
      </c>
      <c r="C5" s="83" t="s">
        <v>147</v>
      </c>
      <c r="D5" s="84"/>
      <c r="E5" s="68"/>
      <c r="F5" s="68" t="str">
        <f>IF(G4="Recurso","Motor del recurso","")</f>
        <v/>
      </c>
      <c r="G5" s="68"/>
      <c r="H5" s="70"/>
      <c r="I5" s="85"/>
      <c r="J5" s="71"/>
      <c r="K5" s="71"/>
    </row>
    <row r="6" spans="1:16" ht="14.25" thickBot="1" x14ac:dyDescent="0.3">
      <c r="A6" s="68"/>
      <c r="B6" s="68"/>
      <c r="C6" s="68"/>
      <c r="D6" s="68"/>
      <c r="E6" s="86"/>
      <c r="F6" s="68"/>
      <c r="G6" s="68"/>
      <c r="H6" s="70"/>
      <c r="I6" s="70"/>
      <c r="J6" s="71"/>
      <c r="K6" s="71"/>
    </row>
    <row r="7" spans="1:16" ht="15" customHeight="1" x14ac:dyDescent="0.25">
      <c r="A7" s="68"/>
      <c r="B7" s="2" t="s">
        <v>40</v>
      </c>
      <c r="C7" s="54" t="s">
        <v>149</v>
      </c>
      <c r="D7" s="69" t="s">
        <v>39</v>
      </c>
      <c r="F7" s="68"/>
      <c r="G7" s="68"/>
      <c r="H7" s="68"/>
      <c r="I7" s="68"/>
      <c r="J7" s="71"/>
      <c r="K7" s="71"/>
    </row>
    <row r="8" spans="1:16" s="91" customFormat="1" ht="14.25" thickBot="1" x14ac:dyDescent="0.3">
      <c r="A8" s="87"/>
      <c r="B8" s="87"/>
      <c r="C8" s="87"/>
      <c r="D8" s="88"/>
      <c r="E8" s="88"/>
      <c r="F8" s="35" t="s">
        <v>62</v>
      </c>
      <c r="G8" s="57"/>
      <c r="H8" s="57"/>
      <c r="I8" s="58"/>
      <c r="J8" s="89"/>
      <c r="K8" s="90"/>
      <c r="L8" s="69"/>
      <c r="M8" s="69"/>
      <c r="N8" s="69"/>
      <c r="O8" s="69"/>
      <c r="P8" s="69"/>
    </row>
    <row r="9" spans="1:16" ht="25.5" x14ac:dyDescent="0.25">
      <c r="A9" s="97" t="s">
        <v>2</v>
      </c>
      <c r="B9" s="98" t="s">
        <v>9</v>
      </c>
      <c r="C9" s="99" t="s">
        <v>3</v>
      </c>
      <c r="D9" s="99" t="s">
        <v>4</v>
      </c>
      <c r="E9" s="99" t="s">
        <v>5</v>
      </c>
      <c r="F9" s="100" t="s">
        <v>61</v>
      </c>
      <c r="G9" s="100" t="s">
        <v>59</v>
      </c>
      <c r="H9" s="100" t="s">
        <v>60</v>
      </c>
      <c r="I9" s="100" t="s">
        <v>137</v>
      </c>
      <c r="J9" s="98" t="s">
        <v>6</v>
      </c>
      <c r="K9" s="101" t="s">
        <v>7</v>
      </c>
    </row>
    <row r="10" spans="1:16" s="90" customFormat="1" ht="112.5" customHeight="1" x14ac:dyDescent="0.25">
      <c r="A10" s="59" t="str">
        <f>IF(OR(B10&lt;&gt;"",J10&lt;&gt;""),"IMG01","")</f>
        <v>IMG01</v>
      </c>
      <c r="B10" s="102" t="s">
        <v>150</v>
      </c>
      <c r="C10" s="60" t="str">
        <f>IF(OR(B10&lt;&gt;"",J10&lt;&gt;""),IF($G$4="Recurso",CONCATENATE($G$4," ",$G$5),$G$4),"")</f>
        <v>Cuaderno de Estudio</v>
      </c>
      <c r="D10" s="61" t="s">
        <v>151</v>
      </c>
      <c r="E10" s="61" t="s">
        <v>152</v>
      </c>
      <c r="F10" s="61" t="str">
        <f>IF(OR(B10&lt;&gt;"",J10&lt;&gt;""),CONCATENATE($C$7,"_",$A10,IF($G$4="Cuaderno de Estudio","_small",CONCATENATE(IF(I10="","","n"),IF(LEFT($G$5,1)="F",".jpg",".png")))),"")</f>
        <v>LE_11_01_CO_IMG01_small</v>
      </c>
      <c r="G10" s="61" t="str">
        <f>IF(F10&lt;&gt;"",IF($G$4="Recurso",IF(LEFT($G$5,1)="M",VLOOKUP($G$5,'Definición técnica de imagenes'!$A$3:$G$17,5,FALSE),IF($G$5="F1",'Definición técnica de imagenes'!$E$15,'Definición técnica de imagenes'!$F$13)),'Definición técnica de imagenes'!$E$16),"")</f>
        <v>526 x 370 px</v>
      </c>
      <c r="H10" s="61" t="str">
        <f>IF(I10&lt;&gt;"",IF(OR(B10&lt;&gt;"",J10&lt;&gt;""),CONCATENATE($C$7,"_",$A10,IF($G$4="Cuaderno de Estudio","_zoom",CONCATENATE("a",IF(LEFT($G$5,1)="F",".jpg",".png")))),""),"")</f>
        <v>LE_11_01_CO_IMG01_zoom</v>
      </c>
      <c r="I10" s="61" t="str">
        <f>IF(OR(B10&lt;&gt;"",J10&lt;&gt;""),IF($G$4="Recurso",IF(LEFT($G$5,1)="M",VLOOKUP($G$5,'Definición técnica de imagenes'!$A$3:$G$17,6,FALSE),IF($G$5="F1","","")),'Definición técnica de imagenes'!$F$16),"")</f>
        <v>800 x 600 px</v>
      </c>
      <c r="J10" s="63" t="s">
        <v>153</v>
      </c>
      <c r="K10" s="65" t="s">
        <v>154</v>
      </c>
    </row>
    <row r="11" spans="1:16" s="90" customFormat="1" ht="258.75" customHeight="1" x14ac:dyDescent="0.25">
      <c r="A11" s="59" t="str">
        <f>IF(OR(B11&lt;&gt;"",J11&lt;&gt;""),CONCATENATE(LEFT(A10,3),IF(MID(A10,4,2)+1&lt;10,CONCATENATE("0",MID(A10,4,2)+1))),"")</f>
        <v>IMG02</v>
      </c>
      <c r="B11" s="94" t="s">
        <v>155</v>
      </c>
      <c r="C11" s="60" t="str">
        <f t="shared" ref="C11:C22" si="0">IF(OR(B11&lt;&gt;"",J11&lt;&gt;""),IF($G$4="Recurso",CONCATENATE($G$4," ",$G$5),$G$4),"")</f>
        <v>Cuaderno de Estudio</v>
      </c>
      <c r="D11" s="61" t="s">
        <v>151</v>
      </c>
      <c r="E11" s="61" t="s">
        <v>152</v>
      </c>
      <c r="F11" s="61" t="str">
        <f t="shared" ref="F11:F74" si="1">IF(OR(B11&lt;&gt;"",J11&lt;&gt;""),CONCATENATE($C$7,"_",$A11,IF($G$4="Cuaderno de Estudio","_small",CONCATENATE(IF(I11="","","n"),IF(LEFT($G$5,1)="F",".jpg",".png")))),"")</f>
        <v>LE_11_01_CO_IMG02_small</v>
      </c>
      <c r="G11" s="61" t="str">
        <f>IF(F11&lt;&gt;"",IF($G$4="Recurso",IF(LEFT($G$5,1)="M",VLOOKUP($G$5,'Definición técnica de imagenes'!$A$3:$G$17,5,FALSE),IF($G$5="F1",'Definición técnica de imagenes'!$E$15,'Definición técnica de imagenes'!$F$13)),'Definición técnica de imagenes'!$E$16),"")</f>
        <v>526 x 370 px</v>
      </c>
      <c r="H11" s="61" t="str">
        <f t="shared" ref="H11:H74" si="2">IF(I11&lt;&gt;"",IF(OR(B11&lt;&gt;"",J11&lt;&gt;""),CONCATENATE($C$7,"_",$A11,IF($G$4="Cuaderno de Estudio","_zoom",CONCATENATE("a",IF(LEFT($G$5,1)="F",".jpg",".png")))),""),"")</f>
        <v>LE_11_01_CO_IMG02_zoom</v>
      </c>
      <c r="I11" s="61" t="str">
        <f>IF(OR(B11&lt;&gt;"",J11&lt;&gt;""),IF($G$4="Recurso",IF(LEFT($G$5,1)="M",VLOOKUP($G$5,'Definición técnica de imagenes'!$A$3:$G$17,6,FALSE),IF($G$5="F1","","")),'Definición técnica de imagenes'!$F$16),"")</f>
        <v>800 x 600 px</v>
      </c>
      <c r="J11" s="63" t="s">
        <v>158</v>
      </c>
      <c r="K11" s="61" t="s">
        <v>156</v>
      </c>
    </row>
    <row r="12" spans="1:16" s="90" customFormat="1" ht="54" x14ac:dyDescent="0.25">
      <c r="A12" s="59" t="str">
        <f t="shared" ref="A12:A30" si="3">IF(OR(B12&lt;&gt;"",J12&lt;&gt;""),CONCATENATE(LEFT(A11,3),IF(MID(A11,4,2)+1&lt;10,CONCATENATE("0",MID(A11,4,2)+1))),"")</f>
        <v>IMG03</v>
      </c>
      <c r="B12" s="103" t="s">
        <v>160</v>
      </c>
      <c r="C12" s="60" t="str">
        <f t="shared" si="0"/>
        <v>Cuaderno de Estudio</v>
      </c>
      <c r="D12" s="61" t="s">
        <v>151</v>
      </c>
      <c r="E12" s="61" t="s">
        <v>157</v>
      </c>
      <c r="F12" s="61" t="str">
        <f t="shared" si="1"/>
        <v>LE_11_01_CO_IMG03_small</v>
      </c>
      <c r="G12" s="61" t="str">
        <f>IF(F12&lt;&gt;"",IF($G$4="Recurso",IF(LEFT($G$5,1)="M",VLOOKUP($G$5,'Definición técnica de imagenes'!$A$3:$G$17,5,FALSE),IF($G$5="F1",'Definición técnica de imagenes'!$E$15,'Definición técnica de imagenes'!$F$13)),'Definición técnica de imagenes'!$E$16),"")</f>
        <v>526 x 370 px</v>
      </c>
      <c r="H12" s="61" t="str">
        <f t="shared" si="2"/>
        <v>LE_11_01_CO_IMG03_zoom</v>
      </c>
      <c r="I12" s="61" t="str">
        <f>IF(OR(B12&lt;&gt;"",J12&lt;&gt;""),IF($G$4="Recurso",IF(LEFT($G$5,1)="M",VLOOKUP($G$5,'Definición técnica de imagenes'!$A$3:$G$17,6,FALSE),IF($G$5="F1","","")),'Definición técnica de imagenes'!$F$16),"")</f>
        <v>800 x 600 px</v>
      </c>
      <c r="J12" s="63" t="s">
        <v>159</v>
      </c>
      <c r="K12" s="65"/>
    </row>
    <row r="13" spans="1:16" s="90" customFormat="1" ht="136.5" customHeight="1" x14ac:dyDescent="0.25">
      <c r="A13" s="59" t="str">
        <f t="shared" si="3"/>
        <v>IMG04</v>
      </c>
      <c r="B13" s="103" t="s">
        <v>161</v>
      </c>
      <c r="C13" s="60" t="str">
        <f t="shared" si="0"/>
        <v>Cuaderno de Estudio</v>
      </c>
      <c r="D13" s="61" t="s">
        <v>151</v>
      </c>
      <c r="E13" s="61" t="s">
        <v>152</v>
      </c>
      <c r="F13" s="61" t="str">
        <f t="shared" si="1"/>
        <v>LE_11_01_CO_IMG04_small</v>
      </c>
      <c r="G13" s="61" t="str">
        <f>IF(F13&lt;&gt;"",IF($G$4="Recurso",IF(LEFT($G$5,1)="M",VLOOKUP($G$5,'Definición técnica de imagenes'!$A$3:$G$17,5,FALSE),IF($G$5="F1",'Definición técnica de imagenes'!$E$15,'Definición técnica de imagenes'!$F$13)),'Definición técnica de imagenes'!$E$16),"")</f>
        <v>526 x 370 px</v>
      </c>
      <c r="H13" s="61" t="str">
        <f t="shared" si="2"/>
        <v>LE_11_01_CO_IMG04_zoom</v>
      </c>
      <c r="I13" s="61" t="str">
        <f>IF(OR(B13&lt;&gt;"",J13&lt;&gt;""),IF($G$4="Recurso",IF(LEFT($G$5,1)="M",VLOOKUP($G$5,'Definición técnica de imagenes'!$A$3:$G$17,6,FALSE),IF($G$5="F1","","")),'Definición técnica de imagenes'!$F$16),"")</f>
        <v>800 x 600 px</v>
      </c>
      <c r="J13" s="63" t="s">
        <v>162</v>
      </c>
      <c r="K13" s="65"/>
    </row>
    <row r="14" spans="1:16" s="90" customFormat="1" ht="121.5" customHeight="1" x14ac:dyDescent="0.25">
      <c r="A14" s="59" t="str">
        <f t="shared" si="3"/>
        <v>IMG05</v>
      </c>
      <c r="B14" s="102" t="s">
        <v>163</v>
      </c>
      <c r="C14" s="60" t="str">
        <f t="shared" si="0"/>
        <v>Cuaderno de Estudio</v>
      </c>
      <c r="D14" s="61" t="s">
        <v>151</v>
      </c>
      <c r="E14" s="61" t="s">
        <v>157</v>
      </c>
      <c r="F14" s="61" t="str">
        <f t="shared" si="1"/>
        <v>LE_11_01_CO_IMG05_small</v>
      </c>
      <c r="G14" s="61" t="str">
        <f>IF(F14&lt;&gt;"",IF($G$4="Recurso",IF(LEFT($G$5,1)="M",VLOOKUP($G$5,'Definición técnica de imagenes'!$A$3:$G$17,5,FALSE),IF($G$5="F1",'Definición técnica de imagenes'!$E$15,'Definición técnica de imagenes'!$F$13)),'Definición técnica de imagenes'!$E$16),"")</f>
        <v>526 x 370 px</v>
      </c>
      <c r="H14" s="61" t="str">
        <f t="shared" si="2"/>
        <v>LE_11_01_CO_IMG05_zoom</v>
      </c>
      <c r="I14" s="61" t="str">
        <f>IF(OR(B14&lt;&gt;"",J14&lt;&gt;""),IF($G$4="Recurso",IF(LEFT($G$5,1)="M",VLOOKUP($G$5,'Definición técnica de imagenes'!$A$3:$G$17,6,FALSE),IF($G$5="F1","","")),'Definición técnica de imagenes'!$F$16),"")</f>
        <v>800 x 600 px</v>
      </c>
      <c r="J14" s="63" t="s">
        <v>164</v>
      </c>
      <c r="K14" s="65"/>
    </row>
    <row r="15" spans="1:16" s="90" customFormat="1" ht="108" x14ac:dyDescent="0.25">
      <c r="A15" s="59" t="str">
        <f t="shared" si="3"/>
        <v>IMG06</v>
      </c>
      <c r="B15" s="102" t="s">
        <v>165</v>
      </c>
      <c r="C15" s="60" t="str">
        <f t="shared" si="0"/>
        <v>Cuaderno de Estudio</v>
      </c>
      <c r="D15" s="61" t="s">
        <v>151</v>
      </c>
      <c r="E15" s="61" t="s">
        <v>152</v>
      </c>
      <c r="F15" s="61" t="str">
        <f t="shared" si="1"/>
        <v>LE_11_01_CO_IMG06_small</v>
      </c>
      <c r="G15" s="61" t="str">
        <f>IF(F15&lt;&gt;"",IF($G$4="Recurso",IF(LEFT($G$5,1)="M",VLOOKUP($G$5,'Definición técnica de imagenes'!$A$3:$G$17,5,FALSE),IF($G$5="F1",'Definición técnica de imagenes'!$E$15,'Definición técnica de imagenes'!$F$13)),'Definición técnica de imagenes'!$E$16),"")</f>
        <v>526 x 370 px</v>
      </c>
      <c r="H15" s="61" t="str">
        <f t="shared" si="2"/>
        <v>LE_11_01_CO_IMG06_zoom</v>
      </c>
      <c r="I15" s="61" t="str">
        <f>IF(OR(B15&lt;&gt;"",J15&lt;&gt;""),IF($G$4="Recurso",IF(LEFT($G$5,1)="M",VLOOKUP($G$5,'Definición técnica de imagenes'!$A$3:$G$17,6,FALSE),IF($G$5="F1","","")),'Definición técnica de imagenes'!$F$16),"")</f>
        <v>800 x 600 px</v>
      </c>
      <c r="J15" s="63" t="s">
        <v>166</v>
      </c>
      <c r="K15" s="63"/>
    </row>
    <row r="16" spans="1:16" s="90" customFormat="1" ht="108" x14ac:dyDescent="0.25">
      <c r="A16" s="59" t="str">
        <f t="shared" si="3"/>
        <v>IMG07</v>
      </c>
      <c r="B16" s="102" t="s">
        <v>167</v>
      </c>
      <c r="C16" s="60" t="str">
        <f t="shared" si="0"/>
        <v>Cuaderno de Estudio</v>
      </c>
      <c r="D16" s="61" t="s">
        <v>151</v>
      </c>
      <c r="E16" s="61" t="s">
        <v>152</v>
      </c>
      <c r="F16" s="61" t="str">
        <f t="shared" si="1"/>
        <v>LE_11_01_CO_IMG07_small</v>
      </c>
      <c r="G16" s="61" t="str">
        <f>IF(F16&lt;&gt;"",IF($G$4="Recurso",IF(LEFT($G$5,1)="M",VLOOKUP($G$5,'Definición técnica de imagenes'!$A$3:$G$17,5,FALSE),IF($G$5="F1",'Definición técnica de imagenes'!$E$15,'Definición técnica de imagenes'!$F$13)),'Definición técnica de imagenes'!$E$16),"")</f>
        <v>526 x 370 px</v>
      </c>
      <c r="H16" s="61" t="str">
        <f t="shared" si="2"/>
        <v>LE_11_01_CO_IMG07_zoom</v>
      </c>
      <c r="I16" s="61" t="str">
        <f>IF(OR(B16&lt;&gt;"",J16&lt;&gt;""),IF($G$4="Recurso",IF(LEFT($G$5,1)="M",VLOOKUP($G$5,'Definición técnica de imagenes'!$A$3:$G$17,6,FALSE),IF($G$5="F1","","")),'Definición técnica de imagenes'!$F$16),"")</f>
        <v>800 x 600 px</v>
      </c>
      <c r="J16" s="93" t="s">
        <v>168</v>
      </c>
      <c r="K16" s="63"/>
    </row>
    <row r="17" spans="1:11" s="90" customFormat="1" ht="108" x14ac:dyDescent="0.25">
      <c r="A17" s="59" t="str">
        <f t="shared" si="3"/>
        <v>IMG08</v>
      </c>
      <c r="B17" s="102" t="s">
        <v>169</v>
      </c>
      <c r="C17" s="60" t="str">
        <f t="shared" si="0"/>
        <v>Cuaderno de Estudio</v>
      </c>
      <c r="D17" s="61" t="s">
        <v>151</v>
      </c>
      <c r="E17" s="61" t="s">
        <v>157</v>
      </c>
      <c r="F17" s="61" t="str">
        <f t="shared" si="1"/>
        <v>LE_11_01_CO_IMG08_small</v>
      </c>
      <c r="G17" s="61" t="str">
        <f>IF(F17&lt;&gt;"",IF($G$4="Recurso",IF(LEFT($G$5,1)="M",VLOOKUP($G$5,'Definición técnica de imagenes'!$A$3:$G$17,5,FALSE),IF($G$5="F1",'Definición técnica de imagenes'!$E$15,'Definición técnica de imagenes'!$F$13)),'Definición técnica de imagenes'!$E$16),"")</f>
        <v>526 x 370 px</v>
      </c>
      <c r="H17" s="61" t="str">
        <f t="shared" si="2"/>
        <v>LE_11_01_CO_IMG08_zoom</v>
      </c>
      <c r="I17" s="61" t="str">
        <f>IF(OR(B17&lt;&gt;"",J17&lt;&gt;""),IF($G$4="Recurso",IF(LEFT($G$5,1)="M",VLOOKUP($G$5,'Definición técnica de imagenes'!$A$3:$G$17,6,FALSE),IF($G$5="F1","","")),'Definición técnica de imagenes'!$F$16),"")</f>
        <v>800 x 600 px</v>
      </c>
      <c r="J17" s="93" t="s">
        <v>170</v>
      </c>
      <c r="K17" s="63"/>
    </row>
    <row r="18" spans="1:11" s="90" customFormat="1" ht="108" x14ac:dyDescent="0.25">
      <c r="A18" s="59" t="str">
        <f t="shared" si="3"/>
        <v>IMG09</v>
      </c>
      <c r="B18" s="102" t="s">
        <v>171</v>
      </c>
      <c r="C18" s="60" t="str">
        <f t="shared" si="0"/>
        <v>Cuaderno de Estudio</v>
      </c>
      <c r="D18" s="61" t="s">
        <v>151</v>
      </c>
      <c r="E18" s="61" t="s">
        <v>157</v>
      </c>
      <c r="F18" s="61" t="str">
        <f t="shared" si="1"/>
        <v>LE_11_01_CO_IMG09_small</v>
      </c>
      <c r="G18" s="61" t="str">
        <f>IF(F18&lt;&gt;"",IF($G$4="Recurso",IF(LEFT($G$5,1)="M",VLOOKUP($G$5,'Definición técnica de imagenes'!$A$3:$G$17,5,FALSE),IF($G$5="F1",'Definición técnica de imagenes'!$E$15,'Definición técnica de imagenes'!$F$13)),'Definición técnica de imagenes'!$E$16),"")</f>
        <v>526 x 370 px</v>
      </c>
      <c r="H18" s="61" t="str">
        <f t="shared" si="2"/>
        <v>LE_11_01_CO_IMG09_zoom</v>
      </c>
      <c r="I18" s="61" t="str">
        <f>IF(OR(B18&lt;&gt;"",J18&lt;&gt;""),IF($G$4="Recurso",IF(LEFT($G$5,1)="M",VLOOKUP($G$5,'Definición técnica de imagenes'!$A$3:$G$17,6,FALSE),IF($G$5="F1","","")),'Definición técnica de imagenes'!$F$16),"")</f>
        <v>800 x 600 px</v>
      </c>
      <c r="J18" s="63" t="s">
        <v>172</v>
      </c>
      <c r="K18" s="63"/>
    </row>
    <row r="19" spans="1:11" s="90" customFormat="1" ht="108" x14ac:dyDescent="0.25">
      <c r="A19" s="59" t="str">
        <f t="shared" si="3"/>
        <v>IMGFALSO</v>
      </c>
      <c r="B19" s="104" t="s">
        <v>173</v>
      </c>
      <c r="C19" s="60" t="str">
        <f t="shared" si="0"/>
        <v>Cuaderno de Estudio</v>
      </c>
      <c r="D19" s="61" t="s">
        <v>151</v>
      </c>
      <c r="E19" s="61" t="s">
        <v>157</v>
      </c>
      <c r="F19" s="61" t="str">
        <f t="shared" si="1"/>
        <v>LE_11_01_CO_IMGFALSO_small</v>
      </c>
      <c r="G19" s="61" t="str">
        <f>IF(F19&lt;&gt;"",IF($G$4="Recurso",IF(LEFT($G$5,1)="M",VLOOKUP($G$5,'Definición técnica de imagenes'!$A$3:$G$17,5,FALSE),IF($G$5="F1",'Definición técnica de imagenes'!$E$15,'Definición técnica de imagenes'!$F$13)),'Definición técnica de imagenes'!$E$16),"")</f>
        <v>526 x 370 px</v>
      </c>
      <c r="H19" s="61" t="str">
        <f t="shared" si="2"/>
        <v>LE_11_01_CO_IMGFALSO_zoom</v>
      </c>
      <c r="I19" s="61" t="str">
        <f>IF(OR(B19&lt;&gt;"",J19&lt;&gt;""),IF($G$4="Recurso",IF(LEFT($G$5,1)="M",VLOOKUP($G$5,'Definición técnica de imagenes'!$A$3:$G$17,6,FALSE),IF($G$5="F1","","")),'Definición técnica de imagenes'!$F$16),"")</f>
        <v>800 x 600 px</v>
      </c>
      <c r="J19" s="63" t="s">
        <v>174</v>
      </c>
      <c r="K19" s="63"/>
    </row>
    <row r="20" spans="1:11" s="90" customFormat="1" x14ac:dyDescent="0.25">
      <c r="A20" s="59" t="str">
        <f t="shared" si="3"/>
        <v/>
      </c>
      <c r="B20" s="62"/>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IF(OR(B20&lt;&gt;"",J20&lt;&gt;""),IF($G$4="Recurso",IF(LEFT($G$5,1)="M",VLOOKUP($G$5,'Definición técnica de imagenes'!$A$3:$G$17,6,FALSE),IF($G$5="F1","","")),'Definición técnica de imagenes'!$F$16),"")</f>
        <v/>
      </c>
      <c r="J20" s="65"/>
      <c r="K20" s="63"/>
    </row>
    <row r="21" spans="1:11" s="90" customFormat="1" x14ac:dyDescent="0.25">
      <c r="A21" s="59" t="str">
        <f t="shared" si="3"/>
        <v/>
      </c>
      <c r="B21" s="92"/>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IF(OR(B21&lt;&gt;"",J21&lt;&gt;""),IF($G$4="Recurso",IF(LEFT($G$5,1)="M",VLOOKUP($G$5,'Definición técnica de imagenes'!$A$3:$G$17,6,FALSE),IF($G$5="F1","","")),'Definición técnica de imagenes'!$F$16),"")</f>
        <v/>
      </c>
      <c r="J21" s="63"/>
      <c r="K21" s="63"/>
    </row>
    <row r="22" spans="1:11" s="90" customFormat="1" x14ac:dyDescent="0.25">
      <c r="A22" s="59" t="str">
        <f t="shared" si="3"/>
        <v/>
      </c>
      <c r="B22" s="64"/>
      <c r="C22" s="60" t="str">
        <f t="shared" si="0"/>
        <v/>
      </c>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IF(OR(B22&lt;&gt;"",J22&lt;&gt;""),IF($G$4="Recurso",IF(LEFT($G$5,1)="M",VLOOKUP($G$5,'Definición técnica de imagenes'!$A$3:$G$17,6,FALSE),IF($G$5="F1","","")),'Definición técnica de imagenes'!$F$16),"")</f>
        <v/>
      </c>
      <c r="J22" s="61"/>
      <c r="K22" s="65"/>
    </row>
    <row r="23" spans="1:11" s="90" customFormat="1" x14ac:dyDescent="0.25">
      <c r="A23" s="59" t="str">
        <f t="shared" si="3"/>
        <v/>
      </c>
      <c r="B23" s="62"/>
      <c r="C23" s="62"/>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IF(OR(B23&lt;&gt;"",J23&lt;&gt;""),IF($G$4="Recurso",IF(LEFT($G$5,1)="M",VLOOKUP($G$5,'Definición técnica de imagenes'!$A$3:$G$17,6,FALSE),IF($G$5="F1","","")),'Definición técnica de imagenes'!$F$16),"")</f>
        <v/>
      </c>
      <c r="J23" s="65"/>
      <c r="K23" s="65"/>
    </row>
    <row r="24" spans="1:11" s="90" customFormat="1" x14ac:dyDescent="0.25">
      <c r="A24" s="59" t="str">
        <f t="shared" si="3"/>
        <v/>
      </c>
      <c r="B24" s="60"/>
      <c r="C24" s="60"/>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IF(OR(B24&lt;&gt;"",J24&lt;&gt;""),IF($G$4="Recurso",IF(LEFT($G$5,1)="M",VLOOKUP($G$5,'Definición técnica de imagenes'!$A$3:$G$17,6,FALSE),IF($G$5="F1","","")),'Definición técnica de imagenes'!$F$16),"")</f>
        <v/>
      </c>
      <c r="J24" s="61"/>
      <c r="K24" s="61"/>
    </row>
    <row r="25" spans="1:11" s="90" customFormat="1" x14ac:dyDescent="0.25">
      <c r="A25" s="59" t="str">
        <f t="shared" si="3"/>
        <v/>
      </c>
      <c r="B25" s="62"/>
      <c r="C25" s="62"/>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IF(OR(B25&lt;&gt;"",J25&lt;&gt;""),IF($G$4="Recurso",IF(LEFT($G$5,1)="M",VLOOKUP($G$5,'Definición técnica de imagenes'!$A$3:$G$17,6,FALSE),IF($G$5="F1","","")),'Definición técnica de imagenes'!$F$16),"")</f>
        <v/>
      </c>
      <c r="J25" s="61"/>
      <c r="K25" s="65"/>
    </row>
    <row r="26" spans="1:11" s="90" customFormat="1" x14ac:dyDescent="0.25">
      <c r="A26" s="59" t="str">
        <f t="shared" si="3"/>
        <v/>
      </c>
      <c r="B26" s="62"/>
      <c r="C26" s="62"/>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IF(OR(B26&lt;&gt;"",J26&lt;&gt;""),IF($G$4="Recurso",IF(LEFT($G$5,1)="M",VLOOKUP($G$5,'Definición técnica de imagenes'!$A$3:$G$17,6,FALSE),IF($G$5="F1","","")),'Definición técnica de imagenes'!$F$16),"")</f>
        <v/>
      </c>
      <c r="J26" s="61"/>
      <c r="K26" s="65"/>
    </row>
    <row r="27" spans="1:11" s="90" customFormat="1" x14ac:dyDescent="0.25">
      <c r="A27" s="59" t="str">
        <f t="shared" si="3"/>
        <v/>
      </c>
      <c r="B27" s="62"/>
      <c r="C27" s="62"/>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IF(OR(B27&lt;&gt;"",J27&lt;&gt;""),IF($G$4="Recurso",IF(LEFT($G$5,1)="M",VLOOKUP($G$5,'Definición técnica de imagenes'!$A$3:$G$17,6,FALSE),IF($G$5="F1","","")),'Definición técnica de imagenes'!$F$16),"")</f>
        <v/>
      </c>
      <c r="J27" s="65"/>
      <c r="K27" s="65"/>
    </row>
    <row r="28" spans="1:11" s="90" customFormat="1" x14ac:dyDescent="0.25">
      <c r="A28" s="59" t="str">
        <f t="shared" si="3"/>
        <v/>
      </c>
      <c r="B28" s="60"/>
      <c r="C28" s="60"/>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IF(OR(B28&lt;&gt;"",J28&lt;&gt;""),IF($G$4="Recurso",IF(LEFT($G$5,1)="M",VLOOKUP($G$5,'Definición técnica de imagenes'!$A$3:$G$17,6,FALSE),IF($G$5="F1","","")),'Definición técnica de imagenes'!$F$16),"")</f>
        <v/>
      </c>
      <c r="J28" s="65"/>
      <c r="K28" s="65"/>
    </row>
    <row r="29" spans="1:11" s="90" customFormat="1" x14ac:dyDescent="0.25">
      <c r="A29" s="59" t="str">
        <f t="shared" si="3"/>
        <v/>
      </c>
      <c r="B29" s="62"/>
      <c r="C29" s="62"/>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IF(OR(B29&lt;&gt;"",J29&lt;&gt;""),IF($G$4="Recurso",IF(LEFT($G$5,1)="M",VLOOKUP($G$5,'Definición técnica de imagenes'!$A$3:$G$17,6,FALSE),IF($G$5="F1","","")),'Definición técnica de imagenes'!$F$16),"")</f>
        <v/>
      </c>
      <c r="J29" s="65"/>
      <c r="K29" s="65"/>
    </row>
    <row r="30" spans="1:11" s="90" customFormat="1" x14ac:dyDescent="0.25">
      <c r="A30" s="59" t="str">
        <f t="shared" si="3"/>
        <v/>
      </c>
      <c r="B30" s="62"/>
      <c r="C30" s="62"/>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IF(OR(B30&lt;&gt;"",J30&lt;&gt;""),IF($G$4="Recurso",IF(LEFT($G$5,1)="M",VLOOKUP($G$5,'Definición técnica de imagenes'!$A$3:$G$17,6,FALSE),IF($G$5="F1","","")),'Definición técnica de imagenes'!$F$16),"")</f>
        <v/>
      </c>
      <c r="J30" s="65"/>
      <c r="K30" s="65"/>
    </row>
    <row r="31" spans="1:11" s="90" customFormat="1" x14ac:dyDescent="0.25">
      <c r="A31" s="59"/>
      <c r="B31" s="62"/>
      <c r="C31" s="62"/>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IF(OR(B31&lt;&gt;"",J31&lt;&gt;""),IF($G$4="Recurso",IF(LEFT($G$5,1)="M",VLOOKUP($G$5,'Definición técnica de imagenes'!$A$3:$G$17,6,FALSE),IF($G$5="F1","","")),'Definición técnica de imagenes'!$F$16),"")</f>
        <v/>
      </c>
      <c r="J31" s="65"/>
      <c r="K31" s="65"/>
    </row>
    <row r="32" spans="1:11" s="90" customFormat="1" x14ac:dyDescent="0.25">
      <c r="A32" s="59"/>
      <c r="B32" s="62"/>
      <c r="C32" s="62"/>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IF(OR(B32&lt;&gt;"",J32&lt;&gt;""),IF($G$4="Recurso",IF(LEFT($G$5,1)="M",VLOOKUP($G$5,'Definición técnica de imagenes'!$A$3:$G$17,6,FALSE),IF($G$5="F1","","")),'Definición técnica de imagenes'!$F$16),"")</f>
        <v/>
      </c>
      <c r="J32" s="65"/>
      <c r="K32" s="65"/>
    </row>
    <row r="33" spans="1:11" s="90" customFormat="1" x14ac:dyDescent="0.25">
      <c r="A33" s="59"/>
      <c r="B33" s="62"/>
      <c r="C33" s="62"/>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IF(OR(B33&lt;&gt;"",J33&lt;&gt;""),IF($G$4="Recurso",IF(LEFT($G$5,1)="M",VLOOKUP($G$5,'Definición técnica de imagenes'!$A$3:$G$17,6,FALSE),IF($G$5="F1","","")),'Definición técnica de imagenes'!$F$16),"")</f>
        <v/>
      </c>
      <c r="J33" s="65"/>
      <c r="K33" s="65"/>
    </row>
    <row r="34" spans="1:11" s="90" customFormat="1" x14ac:dyDescent="0.25">
      <c r="A34" s="59"/>
      <c r="B34" s="62"/>
      <c r="C34" s="62"/>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IF(OR(B34&lt;&gt;"",J34&lt;&gt;""),IF($G$4="Recurso",IF(LEFT($G$5,1)="M",VLOOKUP($G$5,'Definición técnica de imagenes'!$A$3:$G$17,6,FALSE),IF($G$5="F1","","")),'Definición técnica de imagenes'!$F$16),"")</f>
        <v/>
      </c>
      <c r="J34" s="65"/>
      <c r="K34" s="65"/>
    </row>
    <row r="35" spans="1:11" s="90" customFormat="1" x14ac:dyDescent="0.25">
      <c r="A35" s="59"/>
      <c r="B35" s="60"/>
      <c r="C35" s="60"/>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IF(OR(B35&lt;&gt;"",J35&lt;&gt;""),IF($G$4="Recurso",IF(LEFT($G$5,1)="M",VLOOKUP($G$5,'Definición técnica de imagenes'!$A$3:$G$17,6,FALSE),IF($G$5="F1","","")),'Definición técnica de imagenes'!$F$16),"")</f>
        <v/>
      </c>
      <c r="J35" s="61"/>
      <c r="K35" s="61"/>
    </row>
    <row r="36" spans="1:11" s="90" customFormat="1" x14ac:dyDescent="0.25">
      <c r="A36" s="59"/>
      <c r="B36" s="66"/>
      <c r="C36" s="66"/>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IF(OR(B36&lt;&gt;"",J36&lt;&gt;""),IF($G$4="Recurso",IF(LEFT($G$5,1)="M",VLOOKUP($G$5,'Definición técnica de imagenes'!$A$3:$G$17,6,FALSE),IF($G$5="F1","","")),'Definición técnica de imagenes'!$F$16),"")</f>
        <v/>
      </c>
      <c r="J36" s="61"/>
      <c r="K36" s="61"/>
    </row>
    <row r="37" spans="1:11" s="90" customFormat="1" x14ac:dyDescent="0.25">
      <c r="A37" s="59"/>
      <c r="B37" s="60"/>
      <c r="C37" s="60"/>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IF(OR(B37&lt;&gt;"",J37&lt;&gt;""),IF($G$4="Recurso",IF(LEFT($G$5,1)="M",VLOOKUP($G$5,'Definición técnica de imagenes'!$A$3:$G$17,6,FALSE),IF($G$5="F1","","")),'Definición técnica de imagenes'!$F$16),"")</f>
        <v/>
      </c>
      <c r="J37" s="65"/>
      <c r="K37" s="61"/>
    </row>
    <row r="38" spans="1:11" s="90" customFormat="1" x14ac:dyDescent="0.25">
      <c r="A38" s="59"/>
      <c r="B38" s="66"/>
      <c r="C38" s="66"/>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IF(OR(B38&lt;&gt;"",J38&lt;&gt;""),IF($G$4="Recurso",IF(LEFT($G$5,1)="M",VLOOKUP($G$5,'Definición técnica de imagenes'!$A$3:$G$17,6,FALSE),IF($G$5="F1","","")),'Definición técnica de imagenes'!$F$16),"")</f>
        <v/>
      </c>
      <c r="J38" s="65"/>
      <c r="K38" s="61"/>
    </row>
    <row r="39" spans="1:11" s="90" customFormat="1" x14ac:dyDescent="0.25">
      <c r="A39" s="59"/>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IF(OR(B39&lt;&gt;"",J39&lt;&gt;""),IF($G$4="Recurso",IF(LEFT($G$5,1)="M",VLOOKUP($G$5,'Definición técnica de imagenes'!$A$3:$G$17,6,FALSE),IF($G$5="F1","","")),'Definición técnica de imagenes'!$F$16),"")</f>
        <v/>
      </c>
      <c r="J39" s="61"/>
      <c r="K39" s="61"/>
    </row>
    <row r="40" spans="1:11" s="90" customFormat="1" x14ac:dyDescent="0.25">
      <c r="A40" s="59"/>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IF(OR(B40&lt;&gt;"",J40&lt;&gt;""),IF($G$4="Recurso",IF(LEFT($G$5,1)="M",VLOOKUP($G$5,'Definición técnica de imagenes'!$A$3:$G$17,6,FALSE),IF($G$5="F1","","")),'Definición técnica de imagenes'!$F$16),"")</f>
        <v/>
      </c>
      <c r="J40" s="61"/>
      <c r="K40" s="61"/>
    </row>
    <row r="41" spans="1:11" s="90" customFormat="1" x14ac:dyDescent="0.25">
      <c r="A41" s="59"/>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IF(OR(B41&lt;&gt;"",J41&lt;&gt;""),IF($G$4="Recurso",IF(LEFT($G$5,1)="M",VLOOKUP($G$5,'Definición técnica de imagenes'!$A$3:$G$17,6,FALSE),IF($G$5="F1","","")),'Definición técnica de imagenes'!$F$16),"")</f>
        <v/>
      </c>
      <c r="J41" s="61"/>
      <c r="K41" s="61"/>
    </row>
    <row r="42" spans="1:11" s="90" customFormat="1" x14ac:dyDescent="0.25">
      <c r="A42" s="59"/>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IF(OR(B42&lt;&gt;"",J42&lt;&gt;""),IF($G$4="Recurso",IF(LEFT($G$5,1)="M",VLOOKUP($G$5,'Definición técnica de imagenes'!$A$3:$G$17,6,FALSE),IF($G$5="F1","","")),'Definición técnica de imagenes'!$F$16),"")</f>
        <v/>
      </c>
      <c r="J42" s="61"/>
      <c r="K42" s="61"/>
    </row>
    <row r="43" spans="1:11" s="90" customFormat="1" x14ac:dyDescent="0.25">
      <c r="A43" s="59"/>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IF(OR(B43&lt;&gt;"",J43&lt;&gt;""),IF($G$4="Recurso",IF(LEFT($G$5,1)="M",VLOOKUP($G$5,'Definición técnica de imagenes'!$A$3:$G$17,6,FALSE),IF($G$5="F1","","")),'Definición técnica de imagenes'!$F$16),"")</f>
        <v/>
      </c>
      <c r="J43" s="61"/>
      <c r="K43" s="61"/>
    </row>
    <row r="44" spans="1:11" s="90" customFormat="1" x14ac:dyDescent="0.25">
      <c r="A44" s="59"/>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IF(OR(B44&lt;&gt;"",J44&lt;&gt;""),IF($G$4="Recurso",IF(LEFT($G$5,1)="M",VLOOKUP($G$5,'Definición técnica de imagenes'!$A$3:$G$17,6,FALSE),IF($G$5="F1","","")),'Definición técnica de imagenes'!$F$16),"")</f>
        <v/>
      </c>
      <c r="J44" s="61"/>
      <c r="K44" s="61"/>
    </row>
    <row r="45" spans="1:11" s="90" customFormat="1" x14ac:dyDescent="0.25">
      <c r="A45" s="59"/>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IF(OR(B45&lt;&gt;"",J45&lt;&gt;""),IF($G$4="Recurso",IF(LEFT($G$5,1)="M",VLOOKUP($G$5,'Definición técnica de imagenes'!$A$3:$G$17,6,FALSE),IF($G$5="F1","","")),'Definición técnica de imagenes'!$F$16),"")</f>
        <v/>
      </c>
      <c r="J45" s="61"/>
      <c r="K45" s="61"/>
    </row>
    <row r="46" spans="1:11" s="90" customFormat="1" x14ac:dyDescent="0.25">
      <c r="A46" s="59"/>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IF(OR(B46&lt;&gt;"",J46&lt;&gt;""),IF($G$4="Recurso",IF(LEFT($G$5,1)="M",VLOOKUP($G$5,'Definición técnica de imagenes'!$A$3:$G$17,6,FALSE),IF($G$5="F1","","")),'Definición técnica de imagenes'!$F$16),"")</f>
        <v/>
      </c>
      <c r="J46" s="61"/>
      <c r="K46" s="61"/>
    </row>
    <row r="47" spans="1:11" s="90" customFormat="1" x14ac:dyDescent="0.25">
      <c r="A47" s="59"/>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IF(OR(B47&lt;&gt;"",J47&lt;&gt;""),IF($G$4="Recurso",IF(LEFT($G$5,1)="M",VLOOKUP($G$5,'Definición técnica de imagenes'!$A$3:$G$17,6,FALSE),IF($G$5="F1","","")),'Definición técnica de imagenes'!$F$16),"")</f>
        <v/>
      </c>
      <c r="J47" s="61"/>
      <c r="K47" s="61"/>
    </row>
    <row r="48" spans="1:11" s="90" customFormat="1" x14ac:dyDescent="0.25">
      <c r="A48" s="59"/>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IF(OR(B48&lt;&gt;"",J48&lt;&gt;""),IF($G$4="Recurso",IF(LEFT($G$5,1)="M",VLOOKUP($G$5,'Definición técnica de imagenes'!$A$3:$G$17,6,FALSE),IF($G$5="F1","","")),'Definición técnica de imagenes'!$F$16),"")</f>
        <v/>
      </c>
      <c r="J48" s="61"/>
      <c r="K48" s="61"/>
    </row>
    <row r="49" spans="1:11" s="90" customFormat="1" x14ac:dyDescent="0.25">
      <c r="A49" s="59"/>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IF(OR(B49&lt;&gt;"",J49&lt;&gt;""),IF($G$4="Recurso",IF(LEFT($G$5,1)="M",VLOOKUP($G$5,'Definición técnica de imagenes'!$A$3:$G$17,6,FALSE),IF($G$5="F1","","")),'Definición técnica de imagenes'!$F$16),"")</f>
        <v/>
      </c>
      <c r="J49" s="61"/>
      <c r="K49" s="61"/>
    </row>
    <row r="50" spans="1:11" s="90" customFormat="1" x14ac:dyDescent="0.25">
      <c r="A50" s="59"/>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IF(OR(B50&lt;&gt;"",J50&lt;&gt;""),IF($G$4="Recurso",IF(LEFT($G$5,1)="M",VLOOKUP($G$5,'Definición técnica de imagenes'!$A$3:$G$17,6,FALSE),IF($G$5="F1","","")),'Definición técnica de imagenes'!$F$16),"")</f>
        <v/>
      </c>
      <c r="J50" s="61"/>
      <c r="K50" s="61"/>
    </row>
    <row r="51" spans="1:11" s="90" customFormat="1" x14ac:dyDescent="0.25">
      <c r="A51" s="59"/>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IF(OR(B51&lt;&gt;"",J51&lt;&gt;""),IF($G$4="Recurso",IF(LEFT($G$5,1)="M",VLOOKUP($G$5,'Definición técnica de imagenes'!$A$3:$G$17,6,FALSE),IF($G$5="F1","","")),'Definición técnica de imagenes'!$F$16),"")</f>
        <v/>
      </c>
      <c r="J51" s="61"/>
      <c r="K51" s="61"/>
    </row>
    <row r="52" spans="1:11" s="90" customFormat="1" x14ac:dyDescent="0.25">
      <c r="A52" s="59"/>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IF(OR(B52&lt;&gt;"",J52&lt;&gt;""),IF($G$4="Recurso",IF(LEFT($G$5,1)="M",VLOOKUP($G$5,'Definición técnica de imagenes'!$A$3:$G$17,6,FALSE),IF($G$5="F1","","")),'Definición técnica de imagenes'!$F$16),"")</f>
        <v/>
      </c>
      <c r="J52" s="61"/>
      <c r="K52" s="61"/>
    </row>
    <row r="53" spans="1:11" s="90" customFormat="1" x14ac:dyDescent="0.25">
      <c r="A53" s="59"/>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IF(OR(B53&lt;&gt;"",J53&lt;&gt;""),IF($G$4="Recurso",IF(LEFT($G$5,1)="M",VLOOKUP($G$5,'Definición técnica de imagenes'!$A$3:$G$17,6,FALSE),IF($G$5="F1","","")),'Definición técnica de imagenes'!$F$16),"")</f>
        <v/>
      </c>
      <c r="J53" s="61"/>
      <c r="K53" s="61"/>
    </row>
    <row r="54" spans="1:11" s="90" customFormat="1" x14ac:dyDescent="0.25">
      <c r="A54" s="59"/>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IF(OR(B54&lt;&gt;"",J54&lt;&gt;""),IF($G$4="Recurso",IF(LEFT($G$5,1)="M",VLOOKUP($G$5,'Definición técnica de imagenes'!$A$3:$G$17,6,FALSE),IF($G$5="F1","","")),'Definición técnica de imagenes'!$F$16),"")</f>
        <v/>
      </c>
      <c r="J54" s="61"/>
      <c r="K54" s="61"/>
    </row>
    <row r="55" spans="1:11" s="90" customFormat="1" x14ac:dyDescent="0.25">
      <c r="A55" s="59"/>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IF(OR(B55&lt;&gt;"",J55&lt;&gt;""),IF($G$4="Recurso",IF(LEFT($G$5,1)="M",VLOOKUP($G$5,'Definición técnica de imagenes'!$A$3:$G$17,6,FALSE),IF($G$5="F1","","")),'Definición técnica de imagenes'!$F$16),"")</f>
        <v/>
      </c>
      <c r="J55" s="61"/>
      <c r="K55" s="61"/>
    </row>
    <row r="56" spans="1:11" s="90" customFormat="1" x14ac:dyDescent="0.25">
      <c r="A56" s="59"/>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IF(OR(B56&lt;&gt;"",J56&lt;&gt;""),IF($G$4="Recurso",IF(LEFT($G$5,1)="M",VLOOKUP($G$5,'Definición técnica de imagenes'!$A$3:$G$17,6,FALSE),IF($G$5="F1","","")),'Definición técnica de imagenes'!$F$16),"")</f>
        <v/>
      </c>
      <c r="J56" s="61"/>
      <c r="K56" s="61"/>
    </row>
    <row r="57" spans="1:11" s="90" customFormat="1" x14ac:dyDescent="0.25">
      <c r="A57" s="59"/>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IF(OR(B57&lt;&gt;"",J57&lt;&gt;""),IF($G$4="Recurso",IF(LEFT($G$5,1)="M",VLOOKUP($G$5,'Definición técnica de imagenes'!$A$3:$G$17,6,FALSE),IF($G$5="F1","","")),'Definición técnica de imagenes'!$F$16),"")</f>
        <v/>
      </c>
      <c r="J57" s="61"/>
      <c r="K57" s="61"/>
    </row>
    <row r="58" spans="1:11" s="90" customFormat="1" x14ac:dyDescent="0.25">
      <c r="A58" s="59"/>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IF(OR(B58&lt;&gt;"",J58&lt;&gt;""),IF($G$4="Recurso",IF(LEFT($G$5,1)="M",VLOOKUP($G$5,'Definición técnica de imagenes'!$A$3:$G$17,6,FALSE),IF($G$5="F1","","")),'Definición técnica de imagenes'!$F$16),"")</f>
        <v/>
      </c>
      <c r="J58" s="61"/>
      <c r="K58" s="61"/>
    </row>
    <row r="59" spans="1:11" s="90" customFormat="1" x14ac:dyDescent="0.25">
      <c r="A59" s="59"/>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IF(OR(B59&lt;&gt;"",J59&lt;&gt;""),IF($G$4="Recurso",IF(LEFT($G$5,1)="M",VLOOKUP($G$5,'Definición técnica de imagenes'!$A$3:$G$17,6,FALSE),IF($G$5="F1","","")),'Definición técnica de imagenes'!$F$16),"")</f>
        <v/>
      </c>
      <c r="J59" s="61"/>
      <c r="K59" s="61"/>
    </row>
    <row r="60" spans="1:11" s="90" customFormat="1" x14ac:dyDescent="0.25">
      <c r="A60" s="59"/>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IF(OR(B60&lt;&gt;"",J60&lt;&gt;""),IF($G$4="Recurso",IF(LEFT($G$5,1)="M",VLOOKUP($G$5,'Definición técnica de imagenes'!$A$3:$G$17,6,FALSE),IF($G$5="F1","","")),'Definición técnica de imagenes'!$F$16),"")</f>
        <v/>
      </c>
      <c r="J60" s="61"/>
      <c r="K60" s="61"/>
    </row>
    <row r="61" spans="1:11" s="90" customFormat="1" x14ac:dyDescent="0.25">
      <c r="A61" s="59"/>
      <c r="B61" s="60"/>
      <c r="C61" s="60"/>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IF(OR(B61&lt;&gt;"",J61&lt;&gt;""),IF($G$4="Recurso",IF(LEFT($G$5,1)="M",VLOOKUP($G$5,'Definición técnica de imagenes'!$A$3:$G$17,6,FALSE),IF($G$5="F1","","")),'Definición técnica de imagenes'!$F$16),"")</f>
        <v/>
      </c>
      <c r="J61" s="61"/>
      <c r="K61" s="61"/>
    </row>
    <row r="62" spans="1:11" s="90" customFormat="1" x14ac:dyDescent="0.25">
      <c r="A62" s="59"/>
      <c r="B62" s="59"/>
      <c r="C62" s="59"/>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IF(OR(B62&lt;&gt;"",J62&lt;&gt;""),IF($G$4="Recurso",IF(LEFT($G$5,1)="M",VLOOKUP($G$5,'Definición técnica de imagenes'!$A$3:$G$17,6,FALSE),IF($G$5="F1","","")),'Definición técnica de imagenes'!$F$16),"")</f>
        <v/>
      </c>
      <c r="J62" s="61"/>
      <c r="K62" s="61"/>
    </row>
    <row r="63" spans="1:11" s="90" customFormat="1" x14ac:dyDescent="0.25">
      <c r="A63" s="59"/>
      <c r="B63" s="59"/>
      <c r="C63" s="59"/>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IF(OR(B63&lt;&gt;"",J63&lt;&gt;""),IF($G$4="Recurso",IF(LEFT($G$5,1)="M",VLOOKUP($G$5,'Definición técnica de imagenes'!$A$3:$G$17,6,FALSE),IF($G$5="F1","","")),'Definición técnica de imagenes'!$F$16),"")</f>
        <v/>
      </c>
      <c r="J63" s="61"/>
      <c r="K63" s="61"/>
    </row>
    <row r="64" spans="1:11" s="90" customFormat="1" x14ac:dyDescent="0.25">
      <c r="A64" s="59"/>
      <c r="B64" s="59"/>
      <c r="C64" s="59"/>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IF(OR(B64&lt;&gt;"",J64&lt;&gt;""),IF($G$4="Recurso",IF(LEFT($G$5,1)="M",VLOOKUP($G$5,'Definición técnica de imagenes'!$A$3:$G$17,6,FALSE),IF($G$5="F1","","")),'Definición técnica de imagenes'!$F$16),"")</f>
        <v/>
      </c>
      <c r="J64" s="61"/>
      <c r="K64" s="61"/>
    </row>
    <row r="65" spans="1:11" s="90" customFormat="1" x14ac:dyDescent="0.25">
      <c r="A65" s="59"/>
      <c r="B65" s="59"/>
      <c r="C65" s="59"/>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IF(OR(B65&lt;&gt;"",J65&lt;&gt;""),IF($G$4="Recurso",IF(LEFT($G$5,1)="M",VLOOKUP($G$5,'Definición técnica de imagenes'!$A$3:$G$17,6,FALSE),IF($G$5="F1","","")),'Definición técnica de imagenes'!$F$16),"")</f>
        <v/>
      </c>
      <c r="J65" s="61"/>
      <c r="K65" s="61"/>
    </row>
    <row r="66" spans="1:11" s="90" customFormat="1" x14ac:dyDescent="0.25">
      <c r="A66" s="59"/>
      <c r="B66" s="59"/>
      <c r="C66" s="59"/>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IF(OR(B66&lt;&gt;"",J66&lt;&gt;""),IF($G$4="Recurso",IF(LEFT($G$5,1)="M",VLOOKUP($G$5,'Definición técnica de imagenes'!$A$3:$G$17,6,FALSE),IF($G$5="F1","","")),'Definición técnica de imagenes'!$F$16),"")</f>
        <v/>
      </c>
      <c r="J66" s="61"/>
      <c r="K66" s="61"/>
    </row>
    <row r="67" spans="1:11" s="90" customFormat="1" x14ac:dyDescent="0.25">
      <c r="A67" s="59"/>
      <c r="B67" s="59"/>
      <c r="C67" s="59"/>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IF(OR(B67&lt;&gt;"",J67&lt;&gt;""),IF($G$4="Recurso",IF(LEFT($G$5,1)="M",VLOOKUP($G$5,'Definición técnica de imagenes'!$A$3:$G$17,6,FALSE),IF($G$5="F1","","")),'Definición técnica de imagenes'!$F$16),"")</f>
        <v/>
      </c>
      <c r="J67" s="61"/>
      <c r="K67" s="61"/>
    </row>
    <row r="68" spans="1:11" s="90" customFormat="1" x14ac:dyDescent="0.25">
      <c r="A68" s="59"/>
      <c r="B68" s="59"/>
      <c r="C68" s="59"/>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IF(OR(B68&lt;&gt;"",J68&lt;&gt;""),IF($G$4="Recurso",IF(LEFT($G$5,1)="M",VLOOKUP($G$5,'Definición técnica de imagenes'!$A$3:$G$17,6,FALSE),IF($G$5="F1","","")),'Definición técnica de imagenes'!$F$16),"")</f>
        <v/>
      </c>
      <c r="J68" s="61"/>
      <c r="K68" s="61"/>
    </row>
    <row r="69" spans="1:11" s="90" customFormat="1" x14ac:dyDescent="0.25">
      <c r="A69" s="59"/>
      <c r="B69" s="59"/>
      <c r="C69" s="59"/>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IF(OR(B69&lt;&gt;"",J69&lt;&gt;""),IF($G$4="Recurso",IF(LEFT($G$5,1)="M",VLOOKUP($G$5,'Definición técnica de imagenes'!$A$3:$G$17,6,FALSE),IF($G$5="F1","","")),'Definición técnica de imagenes'!$F$16),"")</f>
        <v/>
      </c>
      <c r="J69" s="61"/>
      <c r="K69" s="61"/>
    </row>
    <row r="70" spans="1:11" s="90" customFormat="1" x14ac:dyDescent="0.25">
      <c r="A70" s="59"/>
      <c r="B70" s="59"/>
      <c r="C70" s="59"/>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IF(OR(B70&lt;&gt;"",J70&lt;&gt;""),IF($G$4="Recurso",IF(LEFT($G$5,1)="M",VLOOKUP($G$5,'Definición técnica de imagenes'!$A$3:$G$17,6,FALSE),IF($G$5="F1","","")),'Definición técnica de imagenes'!$F$16),"")</f>
        <v/>
      </c>
      <c r="J70" s="61"/>
      <c r="K70" s="61"/>
    </row>
    <row r="71" spans="1:11" s="90" customFormat="1" x14ac:dyDescent="0.25">
      <c r="A71" s="59"/>
      <c r="B71" s="59"/>
      <c r="C71" s="59"/>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IF(OR(B71&lt;&gt;"",J71&lt;&gt;""),IF($G$4="Recurso",IF(LEFT($G$5,1)="M",VLOOKUP($G$5,'Definición técnica de imagenes'!$A$3:$G$17,6,FALSE),IF($G$5="F1","","")),'Definición técnica de imagenes'!$F$16),"")</f>
        <v/>
      </c>
      <c r="J71" s="61"/>
      <c r="K71" s="61"/>
    </row>
    <row r="72" spans="1:11" s="90" customFormat="1" x14ac:dyDescent="0.25">
      <c r="A72" s="59"/>
      <c r="B72" s="59"/>
      <c r="C72" s="59"/>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IF(OR(B72&lt;&gt;"",J72&lt;&gt;""),IF($G$4="Recurso",IF(LEFT($G$5,1)="M",VLOOKUP($G$5,'Definición técnica de imagenes'!$A$3:$G$17,6,FALSE),IF($G$5="F1","","")),'Definición técnica de imagenes'!$F$16),"")</f>
        <v/>
      </c>
      <c r="J72" s="61"/>
      <c r="K72" s="61"/>
    </row>
    <row r="73" spans="1:11" s="90" customFormat="1" x14ac:dyDescent="0.25">
      <c r="A73" s="59"/>
      <c r="B73" s="59"/>
      <c r="C73" s="59"/>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IF(OR(B73&lt;&gt;"",J73&lt;&gt;""),IF($G$4="Recurso",IF(LEFT($G$5,1)="M",VLOOKUP($G$5,'Definición técnica de imagenes'!$A$3:$G$17,6,FALSE),IF($G$5="F1","","")),'Definición técnica de imagenes'!$F$16),"")</f>
        <v/>
      </c>
      <c r="J73" s="61"/>
      <c r="K73" s="61"/>
    </row>
    <row r="74" spans="1:11" s="90" customFormat="1" x14ac:dyDescent="0.25">
      <c r="A74" s="59"/>
      <c r="B74" s="59"/>
      <c r="C74" s="59"/>
      <c r="D74" s="61"/>
      <c r="E74" s="61"/>
      <c r="F74" s="61" t="str">
        <f t="shared" si="1"/>
        <v/>
      </c>
      <c r="G74" s="61" t="str">
        <f>IF(F74&lt;&gt;"",IF($G$4="Recurso",IF(LEFT($G$5,1)="M",VLOOKUP($G$5,'Definición técnica de imagenes'!$A$3:$G$17,5,FALSE),IF($G$5="F1",'Definición técnica de imagenes'!$E$15,'Definición técnica de imagenes'!$F$13)),'Definición técnica de imagenes'!$E$16),"")</f>
        <v/>
      </c>
      <c r="H74" s="61" t="str">
        <f t="shared" si="2"/>
        <v/>
      </c>
      <c r="I74" s="61" t="str">
        <f>IF(OR(B74&lt;&gt;"",J74&lt;&gt;""),IF($G$4="Recurso",IF(LEFT($G$5,1)="M",VLOOKUP($G$5,'Definición técnica de imagenes'!$A$3:$G$17,6,FALSE),IF($G$5="F1","","")),'Definición técnica de imagenes'!$F$16),"")</f>
        <v/>
      </c>
      <c r="J74" s="61"/>
      <c r="K74" s="61"/>
    </row>
    <row r="75" spans="1:11" s="90" customFormat="1" x14ac:dyDescent="0.25">
      <c r="A75" s="59"/>
      <c r="B75" s="59"/>
      <c r="C75" s="59"/>
      <c r="D75" s="61"/>
      <c r="E75" s="61"/>
      <c r="F75" s="61" t="str">
        <f t="shared" ref="F75:F108" si="4">IF(OR(B75&lt;&gt;"",J75&lt;&gt;""),CONCATENATE($C$7,"_",$A75,IF($G$4="Cuaderno de Estudio","_small",CONCATENATE(IF(I75="","","n"),IF(LEFT($G$5,1)="F",".jpg",".png")))),"")</f>
        <v/>
      </c>
      <c r="G75" s="61" t="str">
        <f>IF(F75&lt;&gt;"",IF($G$4="Recurso",IF(LEFT($G$5,1)="M",VLOOKUP($G$5,'Definición técnica de imagenes'!$A$3:$G$17,5,FALSE),IF($G$5="F1",'Definición técnica de imagenes'!$E$15,'Definición técnica de imagenes'!$F$13)),'Definición técnica de imagenes'!$E$16),"")</f>
        <v/>
      </c>
      <c r="H75" s="61" t="str">
        <f t="shared" ref="H75:H108" si="5">IF(I75&lt;&gt;"",IF(OR(B75&lt;&gt;"",J75&lt;&gt;""),CONCATENATE($C$7,"_",$A75,IF($G$4="Cuaderno de Estudio","_zoom",CONCATENATE("a",IF(LEFT($G$5,1)="F",".jpg",".png")))),""),"")</f>
        <v/>
      </c>
      <c r="I75" s="61" t="str">
        <f>IF(OR(B75&lt;&gt;"",J75&lt;&gt;""),IF($G$4="Recurso",IF(LEFT($G$5,1)="M",VLOOKUP($G$5,'Definición técnica de imagenes'!$A$3:$G$17,6,FALSE),IF($G$5="F1","","")),'Definición técnica de imagenes'!$F$16),"")</f>
        <v/>
      </c>
      <c r="J75" s="61"/>
      <c r="K75" s="61"/>
    </row>
    <row r="76" spans="1:11" s="90" customFormat="1" x14ac:dyDescent="0.25">
      <c r="A76" s="59"/>
      <c r="B76" s="59"/>
      <c r="C76" s="59"/>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IF(OR(B76&lt;&gt;"",J76&lt;&gt;""),IF($G$4="Recurso",IF(LEFT($G$5,1)="M",VLOOKUP($G$5,'Definición técnica de imagenes'!$A$3:$G$17,6,FALSE),IF($G$5="F1","","")),'Definición técnica de imagenes'!$F$16),"")</f>
        <v/>
      </c>
      <c r="J76" s="61"/>
      <c r="K76" s="61"/>
    </row>
    <row r="77" spans="1:11" s="90" customFormat="1" x14ac:dyDescent="0.25">
      <c r="A77" s="59"/>
      <c r="B77" s="59"/>
      <c r="C77" s="59"/>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IF(OR(B77&lt;&gt;"",J77&lt;&gt;""),IF($G$4="Recurso",IF(LEFT($G$5,1)="M",VLOOKUP($G$5,'Definición técnica de imagenes'!$A$3:$G$17,6,FALSE),IF($G$5="F1","","")),'Definición técnica de imagenes'!$F$16),"")</f>
        <v/>
      </c>
      <c r="J77" s="61"/>
      <c r="K77" s="61"/>
    </row>
    <row r="78" spans="1:11" s="90" customFormat="1" x14ac:dyDescent="0.25">
      <c r="A78" s="59"/>
      <c r="B78" s="59"/>
      <c r="C78" s="59"/>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IF(OR(B78&lt;&gt;"",J78&lt;&gt;""),IF($G$4="Recurso",IF(LEFT($G$5,1)="M",VLOOKUP($G$5,'Definición técnica de imagenes'!$A$3:$G$17,6,FALSE),IF($G$5="F1","","")),'Definición técnica de imagenes'!$F$16),"")</f>
        <v/>
      </c>
      <c r="J78" s="61"/>
      <c r="K78" s="61"/>
    </row>
    <row r="79" spans="1:11" s="90" customFormat="1" x14ac:dyDescent="0.25">
      <c r="A79" s="59"/>
      <c r="B79" s="59"/>
      <c r="C79" s="59"/>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IF(OR(B79&lt;&gt;"",J79&lt;&gt;""),IF($G$4="Recurso",IF(LEFT($G$5,1)="M",VLOOKUP($G$5,'Definición técnica de imagenes'!$A$3:$G$17,6,FALSE),IF($G$5="F1","","")),'Definición técnica de imagenes'!$F$16),"")</f>
        <v/>
      </c>
      <c r="J79" s="61"/>
      <c r="K79" s="61"/>
    </row>
    <row r="80" spans="1:11" s="90" customFormat="1" x14ac:dyDescent="0.25">
      <c r="A80" s="59"/>
      <c r="B80" s="59"/>
      <c r="C80" s="59"/>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IF(OR(B80&lt;&gt;"",J80&lt;&gt;""),IF($G$4="Recurso",IF(LEFT($G$5,1)="M",VLOOKUP($G$5,'Definición técnica de imagenes'!$A$3:$G$17,6,FALSE),IF($G$5="F1","","")),'Definición técnica de imagenes'!$F$16),"")</f>
        <v/>
      </c>
      <c r="J80" s="61"/>
      <c r="K80" s="61"/>
    </row>
    <row r="81" spans="1:11" s="90" customFormat="1" x14ac:dyDescent="0.25">
      <c r="A81" s="59"/>
      <c r="B81" s="59"/>
      <c r="C81" s="59"/>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IF(OR(B81&lt;&gt;"",J81&lt;&gt;""),IF($G$4="Recurso",IF(LEFT($G$5,1)="M",VLOOKUP($G$5,'Definición técnica de imagenes'!$A$3:$G$17,6,FALSE),IF($G$5="F1","","")),'Definición técnica de imagenes'!$F$16),"")</f>
        <v/>
      </c>
      <c r="J81" s="61"/>
      <c r="K81" s="61"/>
    </row>
    <row r="82" spans="1:11" s="90" customFormat="1" x14ac:dyDescent="0.25">
      <c r="A82" s="59"/>
      <c r="B82" s="59"/>
      <c r="C82" s="59"/>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IF(OR(B82&lt;&gt;"",J82&lt;&gt;""),IF($G$4="Recurso",IF(LEFT($G$5,1)="M",VLOOKUP($G$5,'Definición técnica de imagenes'!$A$3:$G$17,6,FALSE),IF($G$5="F1","","")),'Definición técnica de imagenes'!$F$16),"")</f>
        <v/>
      </c>
      <c r="J82" s="61"/>
      <c r="K82" s="61"/>
    </row>
    <row r="83" spans="1:11" s="90" customFormat="1" x14ac:dyDescent="0.25">
      <c r="A83" s="59"/>
      <c r="B83" s="59"/>
      <c r="C83" s="59"/>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IF(OR(B83&lt;&gt;"",J83&lt;&gt;""),IF($G$4="Recurso",IF(LEFT($G$5,1)="M",VLOOKUP($G$5,'Definición técnica de imagenes'!$A$3:$G$17,6,FALSE),IF($G$5="F1","","")),'Definición técnica de imagenes'!$F$16),"")</f>
        <v/>
      </c>
      <c r="J83" s="61"/>
      <c r="K83" s="61"/>
    </row>
    <row r="84" spans="1:11" s="90" customFormat="1" x14ac:dyDescent="0.25">
      <c r="A84" s="59"/>
      <c r="B84" s="59"/>
      <c r="C84" s="59"/>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IF(OR(B84&lt;&gt;"",J84&lt;&gt;""),IF($G$4="Recurso",IF(LEFT($G$5,1)="M",VLOOKUP($G$5,'Definición técnica de imagenes'!$A$3:$G$17,6,FALSE),IF($G$5="F1","","")),'Definición técnica de imagenes'!$F$16),"")</f>
        <v/>
      </c>
      <c r="J84" s="61"/>
      <c r="K84" s="61"/>
    </row>
    <row r="85" spans="1:11" s="90" customFormat="1" x14ac:dyDescent="0.25">
      <c r="A85" s="59"/>
      <c r="B85" s="59"/>
      <c r="C85" s="59"/>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IF(OR(B85&lt;&gt;"",J85&lt;&gt;""),IF($G$4="Recurso",IF(LEFT($G$5,1)="M",VLOOKUP($G$5,'Definición técnica de imagenes'!$A$3:$G$17,6,FALSE),IF($G$5="F1","","")),'Definición técnica de imagenes'!$F$16),"")</f>
        <v/>
      </c>
      <c r="J85" s="61"/>
      <c r="K85" s="61"/>
    </row>
    <row r="86" spans="1:11" s="90" customFormat="1" x14ac:dyDescent="0.25">
      <c r="A86" s="59"/>
      <c r="B86" s="59"/>
      <c r="C86" s="59"/>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IF(OR(B86&lt;&gt;"",J86&lt;&gt;""),IF($G$4="Recurso",IF(LEFT($G$5,1)="M",VLOOKUP($G$5,'Definición técnica de imagenes'!$A$3:$G$17,6,FALSE),IF($G$5="F1","","")),'Definición técnica de imagenes'!$F$16),"")</f>
        <v/>
      </c>
      <c r="J86" s="61"/>
      <c r="K86" s="61"/>
    </row>
    <row r="87" spans="1:11" s="90" customFormat="1" x14ac:dyDescent="0.25">
      <c r="A87" s="59"/>
      <c r="B87" s="59"/>
      <c r="C87" s="59"/>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IF(OR(B87&lt;&gt;"",J87&lt;&gt;""),IF($G$4="Recurso",IF(LEFT($G$5,1)="M",VLOOKUP($G$5,'Definición técnica de imagenes'!$A$3:$G$17,6,FALSE),IF($G$5="F1","","")),'Definición técnica de imagenes'!$F$16),"")</f>
        <v/>
      </c>
      <c r="J87" s="61"/>
      <c r="K87" s="61"/>
    </row>
    <row r="88" spans="1:11" s="90" customFormat="1" x14ac:dyDescent="0.25">
      <c r="A88" s="59"/>
      <c r="B88" s="59"/>
      <c r="C88" s="59"/>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IF(OR(B88&lt;&gt;"",J88&lt;&gt;""),IF($G$4="Recurso",IF(LEFT($G$5,1)="M",VLOOKUP($G$5,'Definición técnica de imagenes'!$A$3:$G$17,6,FALSE),IF($G$5="F1","","")),'Definición técnica de imagenes'!$F$16),"")</f>
        <v/>
      </c>
      <c r="J88" s="61"/>
      <c r="K88" s="61"/>
    </row>
    <row r="89" spans="1:11" s="90" customFormat="1" x14ac:dyDescent="0.25">
      <c r="A89" s="59"/>
      <c r="B89" s="59"/>
      <c r="C89" s="59"/>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IF(OR(B89&lt;&gt;"",J89&lt;&gt;""),IF($G$4="Recurso",IF(LEFT($G$5,1)="M",VLOOKUP($G$5,'Definición técnica de imagenes'!$A$3:$G$17,6,FALSE),IF($G$5="F1","","")),'Definición técnica de imagenes'!$F$16),"")</f>
        <v/>
      </c>
      <c r="J89" s="61"/>
      <c r="K89" s="61"/>
    </row>
    <row r="90" spans="1:11" s="90" customFormat="1" x14ac:dyDescent="0.25">
      <c r="A90" s="59"/>
      <c r="B90" s="59"/>
      <c r="C90" s="59"/>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IF(OR(B90&lt;&gt;"",J90&lt;&gt;""),IF($G$4="Recurso",IF(LEFT($G$5,1)="M",VLOOKUP($G$5,'Definición técnica de imagenes'!$A$3:$G$17,6,FALSE),IF($G$5="F1","","")),'Definición técnica de imagenes'!$F$16),"")</f>
        <v/>
      </c>
      <c r="J90" s="61"/>
      <c r="K90" s="61"/>
    </row>
    <row r="91" spans="1:11" s="90" customFormat="1" x14ac:dyDescent="0.25">
      <c r="A91" s="59"/>
      <c r="B91" s="59"/>
      <c r="C91" s="59"/>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IF(OR(B91&lt;&gt;"",J91&lt;&gt;""),IF($G$4="Recurso",IF(LEFT($G$5,1)="M",VLOOKUP($G$5,'Definición técnica de imagenes'!$A$3:$G$17,6,FALSE),IF($G$5="F1","","")),'Definición técnica de imagenes'!$F$16),"")</f>
        <v/>
      </c>
      <c r="J91" s="61"/>
      <c r="K91" s="61"/>
    </row>
    <row r="92" spans="1:11" s="90" customFormat="1" x14ac:dyDescent="0.25">
      <c r="A92" s="59"/>
      <c r="B92" s="59"/>
      <c r="C92" s="59"/>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IF(OR(B92&lt;&gt;"",J92&lt;&gt;""),IF($G$4="Recurso",IF(LEFT($G$5,1)="M",VLOOKUP($G$5,'Definición técnica de imagenes'!$A$3:$G$17,6,FALSE),IF($G$5="F1","","")),'Definición técnica de imagenes'!$F$16),"")</f>
        <v/>
      </c>
      <c r="J92" s="61"/>
      <c r="K92" s="61"/>
    </row>
    <row r="93" spans="1:11" s="90" customFormat="1" x14ac:dyDescent="0.25">
      <c r="A93" s="59"/>
      <c r="B93" s="59"/>
      <c r="C93" s="59"/>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IF(OR(B93&lt;&gt;"",J93&lt;&gt;""),IF($G$4="Recurso",IF(LEFT($G$5,1)="M",VLOOKUP($G$5,'Definición técnica de imagenes'!$A$3:$G$17,6,FALSE),IF($G$5="F1","","")),'Definición técnica de imagenes'!$F$16),"")</f>
        <v/>
      </c>
      <c r="J93" s="61"/>
      <c r="K93" s="61"/>
    </row>
    <row r="94" spans="1:11" s="90" customFormat="1" x14ac:dyDescent="0.25">
      <c r="A94" s="59"/>
      <c r="B94" s="59"/>
      <c r="C94" s="59"/>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IF(OR(B94&lt;&gt;"",J94&lt;&gt;""),IF($G$4="Recurso",IF(LEFT($G$5,1)="M",VLOOKUP($G$5,'Definición técnica de imagenes'!$A$3:$G$17,6,FALSE),IF($G$5="F1","","")),'Definición técnica de imagenes'!$F$16),"")</f>
        <v/>
      </c>
      <c r="J94" s="61"/>
      <c r="K94" s="61"/>
    </row>
    <row r="95" spans="1:11" s="90" customFormat="1" x14ac:dyDescent="0.25">
      <c r="A95" s="59"/>
      <c r="B95" s="59"/>
      <c r="C95" s="59"/>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IF(OR(B95&lt;&gt;"",J95&lt;&gt;""),IF($G$4="Recurso",IF(LEFT($G$5,1)="M",VLOOKUP($G$5,'Definición técnica de imagenes'!$A$3:$G$17,6,FALSE),IF($G$5="F1","","")),'Definición técnica de imagenes'!$F$16),"")</f>
        <v/>
      </c>
      <c r="J95" s="61"/>
      <c r="K95" s="61"/>
    </row>
    <row r="96" spans="1:11" s="90" customFormat="1" x14ac:dyDescent="0.25">
      <c r="A96" s="59"/>
      <c r="B96" s="59"/>
      <c r="C96" s="59"/>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IF(OR(B96&lt;&gt;"",J96&lt;&gt;""),IF($G$4="Recurso",IF(LEFT($G$5,1)="M",VLOOKUP($G$5,'Definición técnica de imagenes'!$A$3:$G$17,6,FALSE),IF($G$5="F1","","")),'Definición técnica de imagenes'!$F$16),"")</f>
        <v/>
      </c>
      <c r="J96" s="61"/>
      <c r="K96" s="61"/>
    </row>
    <row r="97" spans="1:11" s="90" customFormat="1" x14ac:dyDescent="0.25">
      <c r="A97" s="59"/>
      <c r="B97" s="59"/>
      <c r="C97" s="59"/>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IF(OR(B97&lt;&gt;"",J97&lt;&gt;""),IF($G$4="Recurso",IF(LEFT($G$5,1)="M",VLOOKUP($G$5,'Definición técnica de imagenes'!$A$3:$G$17,6,FALSE),IF($G$5="F1","","")),'Definición técnica de imagenes'!$F$16),"")</f>
        <v/>
      </c>
      <c r="J97" s="61"/>
      <c r="K97" s="61"/>
    </row>
    <row r="98" spans="1:11" s="90" customFormat="1" x14ac:dyDescent="0.25">
      <c r="A98" s="59"/>
      <c r="B98" s="59"/>
      <c r="C98" s="59"/>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IF(OR(B98&lt;&gt;"",J98&lt;&gt;""),IF($G$4="Recurso",IF(LEFT($G$5,1)="M",VLOOKUP($G$5,'Definición técnica de imagenes'!$A$3:$G$17,6,FALSE),IF($G$5="F1","","")),'Definición técnica de imagenes'!$F$16),"")</f>
        <v/>
      </c>
      <c r="J98" s="61"/>
      <c r="K98" s="61"/>
    </row>
    <row r="99" spans="1:11" s="90" customFormat="1" x14ac:dyDescent="0.25">
      <c r="A99" s="59"/>
      <c r="B99" s="59"/>
      <c r="C99" s="59"/>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IF(OR(B99&lt;&gt;"",J99&lt;&gt;""),IF($G$4="Recurso",IF(LEFT($G$5,1)="M",VLOOKUP($G$5,'Definición técnica de imagenes'!$A$3:$G$17,6,FALSE),IF($G$5="F1","","")),'Definición técnica de imagenes'!$F$16),"")</f>
        <v/>
      </c>
      <c r="J99" s="61"/>
      <c r="K99" s="61"/>
    </row>
    <row r="100" spans="1:11" s="90" customFormat="1" x14ac:dyDescent="0.25">
      <c r="A100" s="59"/>
      <c r="B100" s="59"/>
      <c r="C100" s="59"/>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IF(OR(B100&lt;&gt;"",J100&lt;&gt;""),IF($G$4="Recurso",IF(LEFT($G$5,1)="M",VLOOKUP($G$5,'Definición técnica de imagenes'!$A$3:$G$17,6,FALSE),IF($G$5="F1","","")),'Definición técnica de imagenes'!$F$16),"")</f>
        <v/>
      </c>
      <c r="J100" s="61"/>
      <c r="K100" s="61"/>
    </row>
    <row r="101" spans="1:11" s="90" customFormat="1" x14ac:dyDescent="0.25">
      <c r="A101" s="59"/>
      <c r="B101" s="59"/>
      <c r="C101" s="59"/>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IF(OR(B101&lt;&gt;"",J101&lt;&gt;""),IF($G$4="Recurso",IF(LEFT($G$5,1)="M",VLOOKUP($G$5,'Definición técnica de imagenes'!$A$3:$G$17,6,FALSE),IF($G$5="F1","","")),'Definición técnica de imagenes'!$F$16),"")</f>
        <v/>
      </c>
      <c r="J101" s="61"/>
      <c r="K101" s="61"/>
    </row>
    <row r="102" spans="1:11" s="90" customFormat="1" x14ac:dyDescent="0.25">
      <c r="A102" s="59"/>
      <c r="B102" s="59"/>
      <c r="C102" s="59"/>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IF(OR(B102&lt;&gt;"",J102&lt;&gt;""),IF($G$4="Recurso",IF(LEFT($G$5,1)="M",VLOOKUP($G$5,'Definición técnica de imagenes'!$A$3:$G$17,6,FALSE),IF($G$5="F1","","")),'Definición técnica de imagenes'!$F$16),"")</f>
        <v/>
      </c>
      <c r="J102" s="61"/>
      <c r="K102" s="61"/>
    </row>
    <row r="103" spans="1:11" s="90" customFormat="1" x14ac:dyDescent="0.25">
      <c r="A103" s="59"/>
      <c r="B103" s="59"/>
      <c r="C103" s="59"/>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IF(OR(B103&lt;&gt;"",J103&lt;&gt;""),IF($G$4="Recurso",IF(LEFT($G$5,1)="M",VLOOKUP($G$5,'Definición técnica de imagenes'!$A$3:$G$17,6,FALSE),IF($G$5="F1","","")),'Definición técnica de imagenes'!$F$16),"")</f>
        <v/>
      </c>
      <c r="J103" s="61"/>
      <c r="K103" s="61"/>
    </row>
    <row r="104" spans="1:11" s="90" customFormat="1" x14ac:dyDescent="0.25">
      <c r="A104" s="59"/>
      <c r="B104" s="59"/>
      <c r="C104" s="59"/>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IF(OR(B104&lt;&gt;"",J104&lt;&gt;""),IF($G$4="Recurso",IF(LEFT($G$5,1)="M",VLOOKUP($G$5,'Definición técnica de imagenes'!$A$3:$G$17,6,FALSE),IF($G$5="F1","","")),'Definición técnica de imagenes'!$F$16),"")</f>
        <v/>
      </c>
      <c r="J104" s="61"/>
      <c r="K104" s="61"/>
    </row>
    <row r="105" spans="1:11" s="90" customFormat="1" x14ac:dyDescent="0.25">
      <c r="A105" s="59"/>
      <c r="B105" s="59"/>
      <c r="C105" s="59"/>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IF(OR(B105&lt;&gt;"",J105&lt;&gt;""),IF($G$4="Recurso",IF(LEFT($G$5,1)="M",VLOOKUP($G$5,'Definición técnica de imagenes'!$A$3:$G$17,6,FALSE),IF($G$5="F1","","")),'Definición técnica de imagenes'!$F$16),"")</f>
        <v/>
      </c>
      <c r="J105" s="61"/>
      <c r="K105" s="61"/>
    </row>
    <row r="106" spans="1:11" s="90" customFormat="1" x14ac:dyDescent="0.25">
      <c r="A106" s="59"/>
      <c r="B106" s="59"/>
      <c r="C106" s="59"/>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IF(OR(B106&lt;&gt;"",J106&lt;&gt;""),IF($G$4="Recurso",IF(LEFT($G$5,1)="M",VLOOKUP($G$5,'Definición técnica de imagenes'!$A$3:$G$17,6,FALSE),IF($G$5="F1","","")),'Definición técnica de imagenes'!$F$16),"")</f>
        <v/>
      </c>
      <c r="J106" s="61"/>
      <c r="K106" s="61"/>
    </row>
    <row r="107" spans="1:11" s="90" customFormat="1" x14ac:dyDescent="0.25">
      <c r="A107" s="59"/>
      <c r="B107" s="59"/>
      <c r="C107" s="59"/>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IF(OR(B107&lt;&gt;"",J107&lt;&gt;""),IF($G$4="Recurso",IF(LEFT($G$5,1)="M",VLOOKUP($G$5,'Definición técnica de imagenes'!$A$3:$G$17,6,FALSE),IF($G$5="F1","","")),'Definición técnica de imagenes'!$F$16),"")</f>
        <v/>
      </c>
      <c r="J107" s="61"/>
      <c r="K107" s="61"/>
    </row>
    <row r="108" spans="1:11" s="90" customFormat="1" x14ac:dyDescent="0.25">
      <c r="A108" s="59"/>
      <c r="B108" s="59"/>
      <c r="C108" s="59"/>
      <c r="D108" s="61"/>
      <c r="E108" s="61"/>
      <c r="F108" s="61" t="str">
        <f t="shared" si="4"/>
        <v/>
      </c>
      <c r="G108" s="61" t="str">
        <f>IF(F108&lt;&gt;"",IF($G$4="Recurso",IF(LEFT($G$5,1)="M",VLOOKUP($G$5,'Definición técnica de imagenes'!$A$3:$G$17,5,FALSE),IF($G$5="F1",'Definición técnica de imagenes'!$E$15,'Definición técnica de imagenes'!$F$13)),'Definición técnica de imagenes'!$E$16),"")</f>
        <v/>
      </c>
      <c r="H108" s="61" t="str">
        <f t="shared" si="5"/>
        <v/>
      </c>
      <c r="I108" s="61" t="str">
        <f>IF(OR(B108&lt;&gt;"",J108&lt;&gt;""),IF($G$4="Recurso",IF(LEFT($G$5,1)="M",VLOOKUP($G$5,'Definición técnica de imagenes'!$A$3:$G$17,6,FALSE),IF($G$5="F1","","")),'Definición técnica de imagenes'!$F$16),"")</f>
        <v/>
      </c>
      <c r="J108" s="61"/>
      <c r="K108" s="61"/>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commons.wikimedia.org/wiki/File:Cercano_Oriente.png"/>
    <hyperlink ref="B13" r:id="rId2"/>
    <hyperlink ref="B14" r:id="rId3"/>
    <hyperlink ref="B15" r:id="rId4"/>
    <hyperlink ref="B16" r:id="rId5"/>
    <hyperlink ref="B17" r:id="rId6"/>
    <hyperlink ref="B18" r:id="rId7"/>
    <hyperlink ref="B19" r:id="rId8"/>
    <hyperlink ref="B11" r:id="rId9"/>
  </hyperlinks>
  <pageMargins left="0.75" right="0.75" top="1" bottom="1" header="0.5" footer="0.5"/>
  <pageSetup orientation="portrait" horizontalDpi="4294967292" verticalDpi="4294967292"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 customWidth="1"/>
    <col min="2" max="2" width="11" style="1"/>
    <col min="3" max="3" width="13.875" style="1" customWidth="1"/>
    <col min="4" max="4" width="11.375" style="1" customWidth="1"/>
    <col min="5" max="7" width="11" style="1"/>
    <col min="8" max="11" width="11" style="1" hidden="1" customWidth="1"/>
    <col min="12" max="16384" width="11" style="1"/>
  </cols>
  <sheetData>
    <row r="1" spans="1:11" ht="16.5" thickBot="1" x14ac:dyDescent="0.3">
      <c r="A1" s="38" t="s">
        <v>38</v>
      </c>
      <c r="B1" s="39"/>
      <c r="C1" s="39"/>
      <c r="D1" s="39"/>
      <c r="E1" s="39"/>
      <c r="F1" s="40"/>
    </row>
    <row r="2" spans="1:11" x14ac:dyDescent="0.25">
      <c r="A2" s="8" t="s">
        <v>42</v>
      </c>
      <c r="B2" s="9"/>
      <c r="C2" s="41" t="s">
        <v>13</v>
      </c>
      <c r="D2" s="42"/>
      <c r="E2" s="43"/>
      <c r="F2" s="10"/>
    </row>
    <row r="3" spans="1:11" ht="63" x14ac:dyDescent="0.25">
      <c r="A3" s="11" t="s">
        <v>43</v>
      </c>
      <c r="B3" s="9"/>
      <c r="C3" s="47" t="s">
        <v>14</v>
      </c>
      <c r="D3" s="48"/>
      <c r="E3" s="49"/>
      <c r="F3" s="10"/>
      <c r="H3" s="1" t="s">
        <v>18</v>
      </c>
      <c r="I3" s="1" t="s">
        <v>19</v>
      </c>
      <c r="J3" s="1" t="s">
        <v>20</v>
      </c>
      <c r="K3" s="1" t="s">
        <v>52</v>
      </c>
    </row>
    <row r="4" spans="1:11" ht="31.5" x14ac:dyDescent="0.25">
      <c r="A4" s="8" t="s">
        <v>44</v>
      </c>
      <c r="B4" s="9"/>
      <c r="C4" s="4" t="s">
        <v>15</v>
      </c>
      <c r="D4" s="3" t="s">
        <v>16</v>
      </c>
      <c r="E4" s="7" t="s">
        <v>17</v>
      </c>
      <c r="F4" s="10"/>
      <c r="H4" s="1" t="s">
        <v>21</v>
      </c>
      <c r="I4" s="1" t="s">
        <v>25</v>
      </c>
      <c r="J4" s="1">
        <v>1</v>
      </c>
      <c r="K4" s="1">
        <v>1</v>
      </c>
    </row>
    <row r="5" spans="1:11" ht="79.5" thickBot="1" x14ac:dyDescent="0.3">
      <c r="A5" s="11" t="s">
        <v>45</v>
      </c>
      <c r="B5" s="9"/>
      <c r="C5" s="6" t="s">
        <v>35</v>
      </c>
      <c r="D5" s="50" t="str">
        <f>CONCATENATE(H21,"_",I21,"_",J21,"_CO")</f>
        <v>LE_07_04_CO</v>
      </c>
      <c r="E5" s="51"/>
      <c r="F5" s="10"/>
      <c r="H5" s="1" t="s">
        <v>22</v>
      </c>
      <c r="I5" s="1" t="s">
        <v>26</v>
      </c>
      <c r="J5" s="1">
        <v>2</v>
      </c>
      <c r="K5" s="1">
        <v>2</v>
      </c>
    </row>
    <row r="6" spans="1:11" ht="32.25" thickBot="1" x14ac:dyDescent="0.3">
      <c r="A6" s="8" t="s">
        <v>10</v>
      </c>
      <c r="B6" s="9"/>
      <c r="C6" s="9"/>
      <c r="D6" s="9"/>
      <c r="E6" s="9"/>
      <c r="F6" s="10"/>
      <c r="H6" s="1" t="s">
        <v>23</v>
      </c>
      <c r="I6" s="1" t="s">
        <v>27</v>
      </c>
      <c r="J6" s="1">
        <v>3</v>
      </c>
      <c r="K6" s="1">
        <v>3</v>
      </c>
    </row>
    <row r="7" spans="1:11" ht="48" thickBot="1" x14ac:dyDescent="0.3">
      <c r="A7" s="11" t="s">
        <v>11</v>
      </c>
      <c r="B7" s="9"/>
      <c r="C7" s="34" t="s">
        <v>143</v>
      </c>
      <c r="D7" s="36" t="str">
        <f>CONCATENATE("SolicitudGrafica_",D5,".xls")</f>
        <v>SolicitudGrafica_LE_07_04_CO.xls</v>
      </c>
      <c r="E7" s="36"/>
      <c r="F7" s="37"/>
      <c r="H7" s="1" t="s">
        <v>24</v>
      </c>
      <c r="I7" s="1" t="s">
        <v>28</v>
      </c>
      <c r="J7" s="1">
        <v>4</v>
      </c>
      <c r="K7" s="1">
        <v>4</v>
      </c>
    </row>
    <row r="8" spans="1:11" ht="47.25" x14ac:dyDescent="0.25">
      <c r="A8" s="11" t="s">
        <v>53</v>
      </c>
      <c r="B8" s="9"/>
      <c r="C8" s="9"/>
      <c r="D8" s="9"/>
      <c r="E8" s="9"/>
      <c r="F8" s="10"/>
      <c r="I8" s="1" t="s">
        <v>29</v>
      </c>
      <c r="J8" s="1">
        <v>5</v>
      </c>
      <c r="K8" s="1">
        <v>5</v>
      </c>
    </row>
    <row r="9" spans="1:11" ht="47.25" x14ac:dyDescent="0.25">
      <c r="A9" s="11" t="s">
        <v>12</v>
      </c>
      <c r="B9" s="9"/>
      <c r="C9" s="9"/>
      <c r="D9" s="9"/>
      <c r="E9" s="9"/>
      <c r="F9" s="10"/>
      <c r="I9" s="1" t="s">
        <v>30</v>
      </c>
      <c r="J9" s="1">
        <v>6</v>
      </c>
      <c r="K9" s="1">
        <v>6</v>
      </c>
    </row>
    <row r="10" spans="1:11" ht="32.25" thickBot="1" x14ac:dyDescent="0.3">
      <c r="A10" s="12" t="s">
        <v>36</v>
      </c>
      <c r="B10" s="13"/>
      <c r="C10" s="13"/>
      <c r="D10" s="13"/>
      <c r="E10" s="13"/>
      <c r="F10" s="14"/>
      <c r="I10" s="1" t="s">
        <v>31</v>
      </c>
      <c r="J10" s="1">
        <v>7</v>
      </c>
      <c r="K10" s="1">
        <v>7</v>
      </c>
    </row>
    <row r="11" spans="1:11" x14ac:dyDescent="0.25">
      <c r="I11" s="1" t="s">
        <v>32</v>
      </c>
      <c r="J11" s="1">
        <v>8</v>
      </c>
      <c r="K11" s="1">
        <v>8</v>
      </c>
    </row>
    <row r="12" spans="1:11" ht="16.5" thickBot="1" x14ac:dyDescent="0.3">
      <c r="I12" s="1" t="s">
        <v>37</v>
      </c>
      <c r="J12" s="1">
        <v>9</v>
      </c>
      <c r="K12" s="1">
        <v>9</v>
      </c>
    </row>
    <row r="13" spans="1:11" x14ac:dyDescent="0.25">
      <c r="A13" s="38" t="s">
        <v>41</v>
      </c>
      <c r="B13" s="39"/>
      <c r="C13" s="39"/>
      <c r="D13" s="39"/>
      <c r="E13" s="39"/>
      <c r="F13" s="40"/>
      <c r="I13" s="1" t="s">
        <v>33</v>
      </c>
      <c r="J13" s="1">
        <v>10</v>
      </c>
      <c r="K13" s="1">
        <v>10</v>
      </c>
    </row>
    <row r="14" spans="1:11" ht="16.5" thickBot="1" x14ac:dyDescent="0.3">
      <c r="A14" s="11"/>
      <c r="B14" s="9"/>
      <c r="C14" s="9"/>
      <c r="D14" s="9"/>
      <c r="E14" s="9"/>
      <c r="F14" s="10"/>
      <c r="I14" s="1" t="s">
        <v>34</v>
      </c>
      <c r="J14" s="1">
        <v>11</v>
      </c>
      <c r="K14" s="1">
        <v>11</v>
      </c>
    </row>
    <row r="15" spans="1:11" x14ac:dyDescent="0.25">
      <c r="A15" s="8" t="s">
        <v>46</v>
      </c>
      <c r="B15" s="9"/>
      <c r="C15" s="41" t="s">
        <v>49</v>
      </c>
      <c r="D15" s="42"/>
      <c r="E15" s="42"/>
      <c r="F15" s="43"/>
      <c r="J15" s="1">
        <v>12</v>
      </c>
      <c r="K15" s="1">
        <v>12</v>
      </c>
    </row>
    <row r="16" spans="1:11" ht="67.150000000000006" customHeight="1" x14ac:dyDescent="0.25">
      <c r="A16" s="11" t="s">
        <v>47</v>
      </c>
      <c r="B16" s="9"/>
      <c r="C16" s="4" t="s">
        <v>15</v>
      </c>
      <c r="D16" s="3" t="s">
        <v>16</v>
      </c>
      <c r="E16" s="3" t="s">
        <v>17</v>
      </c>
      <c r="F16" s="5" t="s">
        <v>50</v>
      </c>
      <c r="J16" s="1">
        <v>13</v>
      </c>
      <c r="K16" s="1">
        <v>13</v>
      </c>
    </row>
    <row r="17" spans="1:11" ht="32.1" customHeight="1" thickBot="1" x14ac:dyDescent="0.3">
      <c r="A17" s="8" t="s">
        <v>44</v>
      </c>
      <c r="B17" s="9"/>
      <c r="C17" s="6" t="s">
        <v>35</v>
      </c>
      <c r="D17" s="44" t="str">
        <f>CONCATENATE(H21,"_",I21,"_",J21,"_",K45)</f>
        <v>LE_07_04_REC10</v>
      </c>
      <c r="E17" s="45"/>
      <c r="F17" s="46"/>
      <c r="J17" s="1">
        <v>14</v>
      </c>
      <c r="K17" s="1">
        <v>14</v>
      </c>
    </row>
    <row r="18" spans="1:11" ht="79.5" thickBot="1" x14ac:dyDescent="0.3">
      <c r="A18" s="11" t="s">
        <v>48</v>
      </c>
      <c r="B18" s="9"/>
      <c r="C18" s="34" t="s">
        <v>144</v>
      </c>
      <c r="D18" s="36" t="str">
        <f>CONCATENATE("SolicitudGrafica_",D17,".xls")</f>
        <v>SolicitudGrafica_LE_07_04_REC10.xls</v>
      </c>
      <c r="E18" s="36"/>
      <c r="F18" s="37"/>
      <c r="J18" s="1">
        <v>15</v>
      </c>
      <c r="K18" s="1">
        <v>15</v>
      </c>
    </row>
    <row r="19" spans="1:11" x14ac:dyDescent="0.25">
      <c r="A19" s="8" t="s">
        <v>10</v>
      </c>
      <c r="B19" s="9"/>
      <c r="C19" s="9"/>
      <c r="D19" s="9"/>
      <c r="E19" s="9"/>
      <c r="F19" s="10"/>
      <c r="H19" s="1">
        <v>3</v>
      </c>
      <c r="J19" s="1">
        <v>16</v>
      </c>
      <c r="K19" s="1">
        <v>16</v>
      </c>
    </row>
    <row r="20" spans="1:11" ht="63.75" thickBot="1" x14ac:dyDescent="0.3">
      <c r="A20" s="12" t="s">
        <v>51</v>
      </c>
      <c r="B20" s="13"/>
      <c r="C20" s="13"/>
      <c r="D20" s="13"/>
      <c r="E20" s="13"/>
      <c r="F20" s="14"/>
      <c r="H20" s="1">
        <v>4</v>
      </c>
      <c r="I20" s="1">
        <v>5</v>
      </c>
      <c r="J20" s="1">
        <v>4</v>
      </c>
      <c r="K20" s="1">
        <v>17</v>
      </c>
    </row>
    <row r="21" spans="1:11" x14ac:dyDescent="0.25">
      <c r="H21" s="1" t="str">
        <f>IF(INDEX(H4:H7,H20)=H4,"MA",IF(INDEX(H4:H7,H20)=H5,"CN",IF(INDEX(H4:H7,H20)=H6,"CS",IF(INDEX(H4:H7,H20)=H7,"LE"))))</f>
        <v>LE</v>
      </c>
      <c r="I21" s="1" t="str">
        <f>CONCATENATE(IF((I20+2)&lt;10,"0",""),I20+2)</f>
        <v>07</v>
      </c>
      <c r="J21" s="1" t="str">
        <f>CONCATENATE(IF(J20&lt;10,"0",""),J20)</f>
        <v>04</v>
      </c>
      <c r="K21" s="1">
        <v>18</v>
      </c>
    </row>
    <row r="22" spans="1:11" x14ac:dyDescent="0.25">
      <c r="K22" s="1">
        <v>19</v>
      </c>
    </row>
    <row r="23" spans="1:11" x14ac:dyDescent="0.25">
      <c r="K23" s="1">
        <v>20</v>
      </c>
    </row>
    <row r="24" spans="1:11" x14ac:dyDescent="0.25">
      <c r="K24" s="1">
        <v>21</v>
      </c>
    </row>
    <row r="25" spans="1:11" x14ac:dyDescent="0.25">
      <c r="K25" s="1">
        <v>22</v>
      </c>
    </row>
    <row r="26" spans="1:11" x14ac:dyDescent="0.25">
      <c r="K26" s="1">
        <v>23</v>
      </c>
    </row>
    <row r="27" spans="1:11" x14ac:dyDescent="0.25">
      <c r="K27" s="1">
        <v>24</v>
      </c>
    </row>
    <row r="28" spans="1:11" x14ac:dyDescent="0.25">
      <c r="K28" s="1">
        <v>25</v>
      </c>
    </row>
    <row r="29" spans="1:11" x14ac:dyDescent="0.25">
      <c r="K29" s="1">
        <v>26</v>
      </c>
    </row>
    <row r="30" spans="1:11" x14ac:dyDescent="0.25">
      <c r="K30" s="1">
        <v>27</v>
      </c>
    </row>
    <row r="31" spans="1:11" x14ac:dyDescent="0.25">
      <c r="K31" s="1">
        <v>28</v>
      </c>
    </row>
    <row r="32" spans="1:11" x14ac:dyDescent="0.25">
      <c r="K32" s="1">
        <v>29</v>
      </c>
    </row>
    <row r="33" spans="11:11" x14ac:dyDescent="0.25">
      <c r="K33" s="1">
        <v>30</v>
      </c>
    </row>
    <row r="34" spans="11:11" x14ac:dyDescent="0.25">
      <c r="K34" s="1">
        <v>31</v>
      </c>
    </row>
    <row r="35" spans="11:11" x14ac:dyDescent="0.25">
      <c r="K35" s="1">
        <v>32</v>
      </c>
    </row>
    <row r="36" spans="11:11" x14ac:dyDescent="0.25">
      <c r="K36" s="1">
        <v>33</v>
      </c>
    </row>
    <row r="37" spans="11:11" x14ac:dyDescent="0.25">
      <c r="K37" s="1">
        <v>34</v>
      </c>
    </row>
    <row r="38" spans="11:11" x14ac:dyDescent="0.25">
      <c r="K38" s="1">
        <v>35</v>
      </c>
    </row>
    <row r="39" spans="11:11" x14ac:dyDescent="0.25">
      <c r="K39" s="1">
        <v>36</v>
      </c>
    </row>
    <row r="40" spans="11:11" x14ac:dyDescent="0.25">
      <c r="K40" s="1">
        <v>37</v>
      </c>
    </row>
    <row r="41" spans="11:11" x14ac:dyDescent="0.25">
      <c r="K41" s="1">
        <v>38</v>
      </c>
    </row>
    <row r="42" spans="11:11" x14ac:dyDescent="0.25">
      <c r="K42" s="1">
        <v>39</v>
      </c>
    </row>
    <row r="43" spans="11:11" x14ac:dyDescent="0.25">
      <c r="K43" s="1">
        <v>40</v>
      </c>
    </row>
    <row r="44" spans="11:11" x14ac:dyDescent="0.25">
      <c r="K44" s="1">
        <v>1</v>
      </c>
    </row>
    <row r="45" spans="11:11" x14ac:dyDescent="0.25">
      <c r="K45" s="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1" customWidth="1"/>
    <col min="2" max="2" width="22.25" style="1" customWidth="1"/>
    <col min="3" max="3" width="17.375" style="1" customWidth="1"/>
    <col min="4" max="4" width="10.875" style="1"/>
    <col min="5" max="5" width="11.75" style="1" customWidth="1"/>
    <col min="6" max="6" width="12.75" style="1" customWidth="1"/>
    <col min="7" max="7" width="11" style="1" customWidth="1"/>
    <col min="8" max="9" width="22.25" style="1" customWidth="1"/>
    <col min="10" max="10" width="20.75" style="1" customWidth="1"/>
    <col min="11" max="11" width="44.5" style="1" customWidth="1"/>
    <col min="12" max="16384" width="10.875" style="1"/>
  </cols>
  <sheetData>
    <row r="1" spans="1:11" x14ac:dyDescent="0.25">
      <c r="A1" s="52" t="s">
        <v>56</v>
      </c>
      <c r="B1" s="52" t="s">
        <v>63</v>
      </c>
      <c r="C1" s="52" t="s">
        <v>64</v>
      </c>
      <c r="D1" s="52" t="s">
        <v>5</v>
      </c>
      <c r="E1" s="52" t="s">
        <v>65</v>
      </c>
      <c r="F1" s="52" t="s">
        <v>66</v>
      </c>
      <c r="G1" s="52" t="s">
        <v>67</v>
      </c>
      <c r="H1" s="53" t="s">
        <v>68</v>
      </c>
      <c r="I1" s="53"/>
      <c r="J1" s="53"/>
    </row>
    <row r="2" spans="1:11" x14ac:dyDescent="0.25">
      <c r="A2" s="52"/>
      <c r="B2" s="52"/>
      <c r="C2" s="52"/>
      <c r="D2" s="52"/>
      <c r="E2" s="52"/>
      <c r="F2" s="52"/>
      <c r="G2" s="52"/>
      <c r="H2" s="15" t="s">
        <v>65</v>
      </c>
      <c r="I2" s="15" t="s">
        <v>66</v>
      </c>
      <c r="J2" s="15" t="s">
        <v>67</v>
      </c>
    </row>
    <row r="3" spans="1:11" s="17" customFormat="1" x14ac:dyDescent="0.25">
      <c r="A3" s="16" t="s">
        <v>69</v>
      </c>
      <c r="B3" s="16" t="s">
        <v>70</v>
      </c>
      <c r="C3" s="16" t="s">
        <v>71</v>
      </c>
      <c r="D3" s="16" t="s">
        <v>72</v>
      </c>
      <c r="E3" s="16" t="s">
        <v>73</v>
      </c>
      <c r="F3" s="16"/>
      <c r="G3" s="16"/>
      <c r="H3" s="16" t="s">
        <v>74</v>
      </c>
      <c r="I3" s="16"/>
      <c r="J3" s="16"/>
    </row>
    <row r="4" spans="1:11" s="17" customFormat="1" x14ac:dyDescent="0.25">
      <c r="A4" s="18" t="s">
        <v>57</v>
      </c>
      <c r="B4" s="18" t="s">
        <v>75</v>
      </c>
      <c r="C4" s="18" t="s">
        <v>71</v>
      </c>
      <c r="D4" s="18" t="s">
        <v>72</v>
      </c>
      <c r="E4" s="18" t="s">
        <v>76</v>
      </c>
      <c r="F4" s="18" t="s">
        <v>77</v>
      </c>
      <c r="G4" s="18"/>
      <c r="H4" s="18" t="s">
        <v>78</v>
      </c>
      <c r="I4" s="18" t="s">
        <v>79</v>
      </c>
      <c r="J4" s="18"/>
    </row>
    <row r="5" spans="1:11" s="17" customFormat="1" x14ac:dyDescent="0.25">
      <c r="A5" s="19" t="s">
        <v>80</v>
      </c>
      <c r="B5" s="18" t="s">
        <v>81</v>
      </c>
      <c r="C5" s="18" t="s">
        <v>71</v>
      </c>
      <c r="D5" s="18" t="s">
        <v>72</v>
      </c>
      <c r="E5" s="18" t="s">
        <v>76</v>
      </c>
      <c r="F5" s="18" t="s">
        <v>77</v>
      </c>
      <c r="G5" s="20"/>
      <c r="H5" s="18" t="s">
        <v>78</v>
      </c>
      <c r="I5" s="18" t="s">
        <v>79</v>
      </c>
      <c r="J5" s="20"/>
    </row>
    <row r="6" spans="1:11" s="17" customFormat="1" x14ac:dyDescent="0.25">
      <c r="A6" s="18" t="s">
        <v>58</v>
      </c>
      <c r="B6" s="18" t="s">
        <v>82</v>
      </c>
      <c r="C6" s="18" t="s">
        <v>71</v>
      </c>
      <c r="D6" s="18" t="s">
        <v>72</v>
      </c>
      <c r="E6" s="18" t="s">
        <v>76</v>
      </c>
      <c r="F6" s="18" t="s">
        <v>77</v>
      </c>
      <c r="G6" s="18" t="s">
        <v>73</v>
      </c>
      <c r="H6" s="18" t="s">
        <v>78</v>
      </c>
      <c r="I6" s="18" t="s">
        <v>79</v>
      </c>
      <c r="J6" s="18" t="s">
        <v>83</v>
      </c>
    </row>
    <row r="7" spans="1:11" s="17" customFormat="1" ht="25.5" x14ac:dyDescent="0.25">
      <c r="A7" s="18" t="s">
        <v>84</v>
      </c>
      <c r="B7" s="18" t="s">
        <v>85</v>
      </c>
      <c r="C7" s="18" t="s">
        <v>71</v>
      </c>
      <c r="D7" s="18" t="s">
        <v>72</v>
      </c>
      <c r="E7" s="18" t="s">
        <v>76</v>
      </c>
      <c r="F7" s="18" t="s">
        <v>77</v>
      </c>
      <c r="G7" s="18"/>
      <c r="H7" s="18" t="s">
        <v>78</v>
      </c>
      <c r="I7" s="18" t="s">
        <v>79</v>
      </c>
      <c r="J7" s="18"/>
    </row>
    <row r="8" spans="1:11" s="17" customFormat="1" ht="25.5" x14ac:dyDescent="0.25">
      <c r="A8" s="18" t="s">
        <v>86</v>
      </c>
      <c r="B8" s="18" t="s">
        <v>87</v>
      </c>
      <c r="C8" s="18" t="s">
        <v>71</v>
      </c>
      <c r="D8" s="18" t="s">
        <v>72</v>
      </c>
      <c r="E8" s="18" t="s">
        <v>76</v>
      </c>
      <c r="F8" s="18" t="s">
        <v>77</v>
      </c>
      <c r="G8" s="18"/>
      <c r="H8" s="18" t="s">
        <v>78</v>
      </c>
      <c r="I8" s="18" t="s">
        <v>79</v>
      </c>
      <c r="J8" s="18"/>
    </row>
    <row r="9" spans="1:11" s="17" customFormat="1" x14ac:dyDescent="0.25">
      <c r="A9" s="18" t="s">
        <v>88</v>
      </c>
      <c r="B9" s="18" t="s">
        <v>89</v>
      </c>
      <c r="C9" s="18" t="s">
        <v>71</v>
      </c>
      <c r="D9" s="18" t="s">
        <v>72</v>
      </c>
      <c r="E9" s="18" t="s">
        <v>76</v>
      </c>
      <c r="F9" s="18" t="s">
        <v>77</v>
      </c>
      <c r="G9" s="18"/>
      <c r="H9" s="18" t="s">
        <v>78</v>
      </c>
      <c r="I9" s="18" t="s">
        <v>79</v>
      </c>
      <c r="J9" s="18"/>
    </row>
    <row r="10" spans="1:11" s="17" customFormat="1" x14ac:dyDescent="0.25">
      <c r="A10" s="18" t="s">
        <v>90</v>
      </c>
      <c r="B10" s="18" t="s">
        <v>91</v>
      </c>
      <c r="C10" s="18" t="s">
        <v>71</v>
      </c>
      <c r="D10" s="18" t="s">
        <v>72</v>
      </c>
      <c r="E10" s="18" t="s">
        <v>92</v>
      </c>
      <c r="F10" s="18"/>
      <c r="G10" s="18"/>
      <c r="H10" s="18" t="s">
        <v>74</v>
      </c>
      <c r="I10" s="18"/>
      <c r="J10" s="18"/>
    </row>
    <row r="11" spans="1:11" s="17" customFormat="1" ht="25.5" x14ac:dyDescent="0.25">
      <c r="A11" s="18" t="s">
        <v>93</v>
      </c>
      <c r="B11" s="18" t="s">
        <v>94</v>
      </c>
      <c r="C11" s="18" t="s">
        <v>71</v>
      </c>
      <c r="D11" s="18" t="s">
        <v>72</v>
      </c>
      <c r="E11" s="18" t="s">
        <v>76</v>
      </c>
      <c r="F11" s="18" t="s">
        <v>77</v>
      </c>
      <c r="G11" s="18"/>
      <c r="H11" s="18" t="s">
        <v>78</v>
      </c>
      <c r="I11" s="18" t="s">
        <v>79</v>
      </c>
      <c r="J11" s="18"/>
    </row>
    <row r="12" spans="1:11" s="17" customFormat="1" x14ac:dyDescent="0.25">
      <c r="A12" s="18" t="s">
        <v>95</v>
      </c>
      <c r="B12" s="18" t="s">
        <v>96</v>
      </c>
      <c r="C12" s="18" t="s">
        <v>71</v>
      </c>
      <c r="D12" s="18" t="s">
        <v>72</v>
      </c>
      <c r="E12" s="18" t="s">
        <v>76</v>
      </c>
      <c r="F12" s="18" t="s">
        <v>77</v>
      </c>
      <c r="G12" s="18"/>
      <c r="H12" s="18" t="s">
        <v>78</v>
      </c>
      <c r="I12" s="18" t="s">
        <v>79</v>
      </c>
      <c r="J12" s="18"/>
    </row>
    <row r="13" spans="1:11" ht="63" x14ac:dyDescent="0.25">
      <c r="A13" s="21" t="s">
        <v>97</v>
      </c>
      <c r="B13" s="21" t="s">
        <v>98</v>
      </c>
      <c r="C13" s="18" t="s">
        <v>71</v>
      </c>
      <c r="D13" s="22" t="s">
        <v>99</v>
      </c>
      <c r="E13" s="22"/>
      <c r="F13" s="23" t="s">
        <v>141</v>
      </c>
      <c r="G13" s="21"/>
      <c r="H13" s="18"/>
      <c r="I13" s="18" t="s">
        <v>74</v>
      </c>
      <c r="J13" s="21"/>
      <c r="K13" s="1" t="s">
        <v>100</v>
      </c>
    </row>
    <row r="14" spans="1:11" x14ac:dyDescent="0.25">
      <c r="A14" s="21" t="s">
        <v>101</v>
      </c>
      <c r="B14" s="21" t="s">
        <v>102</v>
      </c>
      <c r="C14" s="18" t="s">
        <v>71</v>
      </c>
      <c r="D14" s="22" t="s">
        <v>72</v>
      </c>
      <c r="E14" s="22"/>
      <c r="F14" s="23" t="s">
        <v>142</v>
      </c>
      <c r="G14" s="21"/>
      <c r="H14" s="18"/>
      <c r="I14" s="18" t="s">
        <v>74</v>
      </c>
      <c r="J14" s="21"/>
    </row>
    <row r="15" spans="1:11" ht="31.5" x14ac:dyDescent="0.25">
      <c r="A15" s="21" t="s">
        <v>103</v>
      </c>
      <c r="B15" s="21" t="s">
        <v>104</v>
      </c>
      <c r="C15" s="18" t="s">
        <v>105</v>
      </c>
      <c r="D15" s="21" t="s">
        <v>99</v>
      </c>
      <c r="E15" s="21" t="s">
        <v>140</v>
      </c>
      <c r="F15" s="21"/>
      <c r="G15" s="21"/>
      <c r="H15" s="18" t="s">
        <v>74</v>
      </c>
      <c r="I15" s="21"/>
      <c r="J15" s="21"/>
      <c r="K15" s="1" t="s">
        <v>106</v>
      </c>
    </row>
    <row r="16" spans="1:11" ht="94.5" x14ac:dyDescent="0.25">
      <c r="A16" s="23" t="s">
        <v>107</v>
      </c>
      <c r="B16" s="23"/>
      <c r="C16" s="19" t="s">
        <v>105</v>
      </c>
      <c r="D16" s="23" t="s">
        <v>108</v>
      </c>
      <c r="E16" s="22" t="s">
        <v>138</v>
      </c>
      <c r="F16" s="22" t="s">
        <v>139</v>
      </c>
      <c r="G16" s="22"/>
      <c r="H16" s="23" t="s">
        <v>109</v>
      </c>
      <c r="I16" s="23" t="s">
        <v>110</v>
      </c>
      <c r="J16" s="22"/>
      <c r="K16" s="24" t="s">
        <v>111</v>
      </c>
    </row>
    <row r="17" spans="1:11" ht="25.5" x14ac:dyDescent="0.25">
      <c r="A17" s="18" t="s">
        <v>112</v>
      </c>
      <c r="B17" s="18"/>
      <c r="C17" s="18" t="s">
        <v>71</v>
      </c>
      <c r="D17" s="18" t="s">
        <v>72</v>
      </c>
      <c r="E17" s="18" t="s">
        <v>113</v>
      </c>
      <c r="F17" s="18" t="s">
        <v>114</v>
      </c>
      <c r="G17" s="18"/>
      <c r="H17" s="25" t="s">
        <v>115</v>
      </c>
      <c r="I17" s="25" t="s">
        <v>116</v>
      </c>
      <c r="J17" s="18"/>
      <c r="K17" s="26" t="s">
        <v>117</v>
      </c>
    </row>
    <row r="20" spans="1:11" x14ac:dyDescent="0.25">
      <c r="A20" s="27" t="s">
        <v>118</v>
      </c>
    </row>
    <row r="21" spans="1:11" x14ac:dyDescent="0.25">
      <c r="A21" s="28" t="s">
        <v>119</v>
      </c>
      <c r="B21" s="29" t="s">
        <v>120</v>
      </c>
      <c r="C21" s="30" t="s">
        <v>121</v>
      </c>
      <c r="D21" s="29"/>
      <c r="E21" s="29"/>
    </row>
    <row r="22" spans="1:11" x14ac:dyDescent="0.25">
      <c r="A22" s="31" t="s">
        <v>122</v>
      </c>
      <c r="B22" s="32" t="s">
        <v>123</v>
      </c>
      <c r="C22" s="33" t="s">
        <v>124</v>
      </c>
      <c r="D22" s="32"/>
      <c r="E22" s="32"/>
    </row>
    <row r="23" spans="1:11" x14ac:dyDescent="0.25">
      <c r="A23" s="31" t="s">
        <v>125</v>
      </c>
      <c r="B23" s="32" t="s">
        <v>126</v>
      </c>
      <c r="C23" s="33" t="s">
        <v>127</v>
      </c>
      <c r="D23" s="32"/>
      <c r="E23" s="32"/>
    </row>
    <row r="24" spans="1:11" ht="31.5" x14ac:dyDescent="0.25">
      <c r="A24" s="31" t="s">
        <v>128</v>
      </c>
      <c r="B24" s="32" t="s">
        <v>129</v>
      </c>
      <c r="C24" s="33" t="s">
        <v>130</v>
      </c>
      <c r="D24" s="32"/>
      <c r="E24" s="32"/>
    </row>
    <row r="25" spans="1:11" x14ac:dyDescent="0.25">
      <c r="A25" s="31" t="s">
        <v>131</v>
      </c>
      <c r="B25" s="32" t="s">
        <v>132</v>
      </c>
      <c r="C25" s="33" t="s">
        <v>133</v>
      </c>
      <c r="D25" s="32"/>
      <c r="E25" s="32"/>
    </row>
    <row r="26" spans="1:11" ht="63" x14ac:dyDescent="0.25">
      <c r="A26" s="31" t="s">
        <v>134</v>
      </c>
      <c r="B26" s="32" t="s">
        <v>135</v>
      </c>
      <c r="C26" s="33" t="s">
        <v>136</v>
      </c>
      <c r="D26" s="32"/>
      <c r="E26" s="3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Serrano</cp:lastModifiedBy>
  <dcterms:created xsi:type="dcterms:W3CDTF">2014-07-01T23:43:25Z</dcterms:created>
  <dcterms:modified xsi:type="dcterms:W3CDTF">2015-03-20T01:41:17Z</dcterms:modified>
</cp:coreProperties>
</file>