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F:\PLANET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220" windowHeight="70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A10" i="1"/>
  <c r="A11" i="1"/>
  <c r="A12" i="1"/>
  <c r="A13" i="1"/>
  <c r="A14" i="1"/>
  <c r="A15" i="1"/>
  <c r="A16"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<sst xmlns="http://schemas.openxmlformats.org/spreadsheetml/2006/main" count="384" uniqueCount="197">
  <si>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</si>
  <si>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</si>
  <si>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</si>
  <si>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</si>
  <si>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</si>
  <si>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</si>
  <si>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</si>
  <si>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</si>
  <si>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</si>
  <si>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</si>
  <si>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</si>
  <si>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</si>
  <si>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</si>
  <si>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</si>
  <si>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</si>
  <si>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</si>
  <si>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</si>
  <si>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</si>
  <si>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</si>
  <si>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</si>
  <si>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</si>
  <si>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</si>
  <si>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</si>
  <si>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</si>
  <si>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</si>
  <si>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</si>
  <si>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</si>
  <si>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</si>
  <si>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</si>
  <si>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</si>
  <si>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</si>
  <si>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</si>
  <si>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</si>
  <si>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</si>
  <si>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</si>
  <si>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</si>
  <si>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</si>
  <si>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</si>
  <si>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</si>
  <si>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</si>
  <si>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</si>
  <si>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</si>
  <si>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</si>
  <si>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</si>
  <si>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</si>
  <si>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</si>
  <si>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</si>
  <si>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</si>
  <si>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</si>
  <si>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</si>
  <si>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</si>
  <si>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</si>
  <si>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</si>
  <si>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</si>
  <si>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</si>
  <si>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</si>
  <si>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</si>
  <si>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</si>
  <si>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</si>
  <si>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</si>
  <si>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</si>
  <si>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</si>
  <si>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</si>
  <si>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</si>
  <si>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</si>
  <si>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</si>
  <si>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</si>
  <si>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</si>
  <si>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</si>
  <si>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</si>
  <si>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</si>
  <si>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</si>
  <si>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</si>
  <si>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</si>
  <si>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</si>
  <si>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</si>
  <si>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</si>
  <si>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</si>
  <si>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</si>
  <si>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</si>
  <si>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</si>
  <si>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</si>
  <si>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</si>
  <si>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</si>
  <si>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</si>
  <si>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</si>
  <si>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</si>
  <si>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</si>
  <si>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</si>
  <si>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</si>
  <si>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</si>
  <si>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</si>
  <si>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</si>
  <si>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</si>
  <si>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</si>
  <si>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</si>
  <si>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</si>
  <si>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</si>
  <si>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</si>
  <si>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</si>
  <si>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</si>
  <si>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</si>
  <si>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</si>
  <si>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</si>
  <si>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</si>
  <si>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</si>
  <si>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</si>
  <si>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</si>
  <si>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</si>
  <si>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</si>
  <si>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</si>
  <si>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</si>
  <si>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</si>
  <si>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</si>
  <si>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</si>
  <si>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</si>
  <si>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</si>
  <si>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</si>
  <si>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</si>
  <si>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</si>
  <si>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</si>
  <si>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</si>
  <si>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</si>
  <si>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</si>
  <si>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</si>
  <si>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</si>
  <si>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</si>
  <si>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</si>
  <si>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</si>
  <si>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</si>
  <si>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</si>
  <si>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</si>
  <si>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</si>
  <si>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</si>
  <si>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</si>
  <si>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</si>
  <si>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</si>
  <si>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</si>
  <si>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</si>
  <si>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</si>
  <si>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</si>
  <si>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</si>
  <si>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</si>
  <si>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</si>
  <si>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</si>
  <si>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</si>
  <si>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</si>
  <si>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</si>
  <si>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</si>
  <si>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</si>
  <si>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</si>
  <si>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</si>
  <si>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</si>
  <si>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</si>
  <si>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</si>
  <si>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</si>
  <si>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</si>
  <si>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</si>
  <si>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</si>
  <si>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</si>
  <si>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</si>
  <si>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</si>
  <si>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</si>
  <si>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</si>
  <si>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</si>
  <si>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</si>
  <si>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</si>
  <si>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</si>
  <si>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</si>
  <si>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</si>
  <si>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</si>
  <si>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</si>
  <si>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</si>
  <si>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</si>
  <si>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</si>
  <si>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</si>
  <si>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</si>
  <si>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</si>
  <si>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</si>
  <si>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</si>
  <si>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</si>
  <si>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</si>
  <si>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</si>
  <si>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</si>
  <si>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</si>
  <si>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</si>
  <si>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</si>
  <si>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literatura colombiana del modernismo</t>
  </si>
  <si>
    <t>LE_08_04_REC190</t>
  </si>
  <si>
    <t>Fotografía</t>
  </si>
  <si>
    <t>La escuela de Atenas por Rafael Sanzio, s. XVI (Estancia de la Signatura, Palacio del Vaticano, Ciudad del Vaticano)</t>
  </si>
  <si>
    <t>Velada en un salón burgués, por Januarius Zick (1776).</t>
  </si>
  <si>
    <t>El cambista y su mujer, de M. Van Reymerswaele (Museo de Bellas Artes, Nantes, Francia).</t>
  </si>
  <si>
    <t>http://hispanicasaber.planetasaber.com/encyclopedia/default.asp?idpack=9&amp;idpil=000ICZ01&amp;ruta=Buscador</t>
  </si>
  <si>
    <t>http://hispanicasaber.planetasaber.com/encyclopedia/default.asp?idpack=9&amp;idpil=000L1O01&amp;ruta=Buscador</t>
  </si>
  <si>
    <t>http://hispanicasaber.planetasaber.com/encyclopedia/default.asp?idpack=9&amp;idpil=0008WC01&amp;ruta=Buscador</t>
  </si>
  <si>
    <t>Luz Amparo Rubiano Acosta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</si>
</sst>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0" zoomScaleNormal="70" zoomScalePageLayoutView="120" workbookViewId="0">
      <pane ySplit="9" topLeftCell="A12" activePane="bottomLeft" state="frozen"/>
      <selection pane="bottomLeft" activeCell="C5" sqref="C5:D5"/>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F13B</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 (imagen con texto)</v>
      </c>
      <c r="N2" s="2">
        <v>0</v>
      </c>
      <c r="O2" s="2" t="str">
        <f>'Definición técnica de imagenes'!A3</f>
        <v>M3A</v>
      </c>
    </row>
    <row r="3" spans="1:16" ht="15.75" x14ac:dyDescent="0.25">
      <c r="A3" s="1"/>
      <c r="B3" s="4" t="s">
        <v>8</v>
      </c>
      <c r="C3" s="87">
        <v>8</v>
      </c>
      <c r="D3" s="88"/>
      <c r="F3" s="80">
        <v>42354</v>
      </c>
      <c r="G3" s="81"/>
      <c r="H3" s="58"/>
      <c r="I3" s="38"/>
      <c r="J3" s="14"/>
      <c r="L3" s="2" t="s">
        <v>154</v>
      </c>
      <c r="M3" s="2" t="str">
        <f ca="1">IF($N3&lt;COUNTIF('Definición técnica de imagenes'!$A$3:$A$102,$G$5),OFFSET('Definición técnica de imagenes'!$A$1,MATCH($G$5,'Definición técnica de imagenes'!$A$1:$A$104,0)-1+$N3,1,1,1),"")</f>
        <v>Contenido (imagen sola)</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196</v>
      </c>
      <c r="D5" s="90"/>
      <c r="E5" s="5"/>
      <c r="F5" s="37" t="str">
        <f>IF(G4="Recurso","Motor del recurso","")</f>
        <v>Motor del recurso</v>
      </c>
      <c r="G5" s="61" t="s">
        <v>143</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F13B</v>
      </c>
      <c r="F9" s="57" t="s">
        <v>61</v>
      </c>
      <c r="G9" s="57" t="s">
        <v>59</v>
      </c>
      <c r="H9" s="57" t="s">
        <v>60</v>
      </c>
      <c r="I9" s="57" t="s">
        <v>114</v>
      </c>
      <c r="J9" s="18" t="s">
        <v>6</v>
      </c>
      <c r="K9" s="19" t="s">
        <v>7</v>
      </c>
      <c r="O9" s="2" t="str">
        <f>'Definición técnica de imagenes'!A11</f>
        <v>M10B</v>
      </c>
    </row>
    <row r="10" spans="1:16" s="11" customFormat="1" ht="67.5" x14ac:dyDescent="0.25">
      <c r="A10" s="12" t="str">
        <f>IF(OR(B10&lt;&gt;"",J10&lt;&gt;""),"IMG01","")</f>
        <v>IMG01</v>
      </c>
      <c r="B10" s="62" t="s">
        <v>193</v>
      </c>
      <c r="C10" s="20" t="str">
        <f t="shared" ref="C10:C41" si="0">IF(OR(B10&lt;&gt;"",J10&lt;&gt;""),IF($G$4="Recurso",CONCATENATE($G$4," ",$G$5),$G$4),"")</f>
        <v>Recurso F13B</v>
      </c>
      <c r="D10" s="63" t="s">
        <v>189</v>
      </c>
      <c r="E10" s="63" t="s">
        <v>169</v>
      </c>
      <c r="F10" s="13" t="str">
        <f t="shared" ref="F10" ca="1" si="1">IF(OR(B10&lt;&gt;"",J10&lt;&gt;""),CONCATENATE($C$7,"_",$A10,IF($G$4="Cuaderno de Estudio","_small",CONCATENATE(IF(I10="","","n"),IF(LEFT($G$5,1)="F",".jpg",".png")))),"")</f>
        <v>LE_08_04_REC190_IMG01.jpg</v>
      </c>
      <c r="G10" s="13" t="str">
        <f ca="1">IF($F10&lt;&gt;"",IF($G$4="Recurso",VLOOKUP($E10,OFFSET('Definición técnica de imagenes'!$A$1,MATCH($G$5,'Definición técnica de imagenes'!$A$1:$A$104,0)-1,1,COUNTIF('Definición técnica de imagenes'!$A$3:$A$102,$G$5),5),5,FALSE),'Definición técnica de imagenes'!$F$16),"")</f>
        <v>850 x 400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190</v>
      </c>
      <c r="K10" s="64"/>
      <c r="O10" s="2" t="str">
        <f>'Definición técnica de imagenes'!A12</f>
        <v>M12D</v>
      </c>
    </row>
    <row r="11" spans="1:16" s="11" customFormat="1" ht="67.5" x14ac:dyDescent="0.25">
      <c r="A11" s="12" t="str">
        <f t="shared" ref="A11:A18" si="3">IF(OR(B11&lt;&gt;"",J11&lt;&gt;""),CONCATENATE(LEFT(A10,3),IF(MID(A10,4,2)+1&lt;10,CONCATENATE("0",MID(A10,4,2)+1))),"")</f>
        <v>IMG02</v>
      </c>
      <c r="B11" s="62" t="s">
        <v>194</v>
      </c>
      <c r="C11" s="20" t="str">
        <f t="shared" si="0"/>
        <v>Recurso F13B</v>
      </c>
      <c r="D11" s="63" t="s">
        <v>189</v>
      </c>
      <c r="E11" s="63" t="s">
        <v>169</v>
      </c>
      <c r="F11" s="13" t="str">
        <f t="shared" ref="F11:F74" ca="1" si="4">IF(OR(B11&lt;&gt;"",J11&lt;&gt;""),CONCATENATE($C$7,"_",$A11,IF($G$4="Cuaderno de Estudio","_small",CONCATENATE(IF(I11="","","n"),IF(LEFT($G$5,1)="F",".jpg",".png")))),"")</f>
        <v>LE_08_04_REC190_IMG02.jpg</v>
      </c>
      <c r="G11" s="13" t="str">
        <f ca="1">IF($F11&lt;&gt;"",IF($G$4="Recurso",VLOOKUP($E11,OFFSET('Definición técnica de imagenes'!$A$1,MATCH($G$5,'Definición técnica de imagenes'!$A$1:$A$104,0)-1,1,COUNTIF('Definición técnica de imagenes'!$A$3:$A$102,$G$5),5),5,FALSE),'Definición técnica de imagenes'!$F$16),"")</f>
        <v>850 x 400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191</v>
      </c>
      <c r="K11" s="65"/>
      <c r="O11" s="2" t="str">
        <f>'Definición técnica de imagenes'!A13</f>
        <v>M101</v>
      </c>
    </row>
    <row r="12" spans="1:16" s="11" customFormat="1" ht="67.5" x14ac:dyDescent="0.25">
      <c r="A12" s="12" t="str">
        <f t="shared" si="3"/>
        <v>IMG03</v>
      </c>
      <c r="B12" s="62" t="s">
        <v>195</v>
      </c>
      <c r="C12" s="20" t="str">
        <f t="shared" si="0"/>
        <v>Recurso F13B</v>
      </c>
      <c r="D12" s="63" t="s">
        <v>189</v>
      </c>
      <c r="E12" s="63" t="s">
        <v>169</v>
      </c>
      <c r="F12" s="13" t="str">
        <f t="shared" ca="1" si="4"/>
        <v>LE_08_04_REC190_IMG03.jpg</v>
      </c>
      <c r="G12" s="13" t="str">
        <f ca="1">IF($F12&lt;&gt;"",IF($G$4="Recurso",VLOOKUP($E12,OFFSET('Definición técnica de imagenes'!$A$1,MATCH($G$5,'Definición técnica de imagenes'!$A$1:$A$104,0)-1,1,COUNTIF('Definición técnica de imagenes'!$A$3:$A$102,$G$5),5),5,FALSE),'Definición técnica de imagenes'!$F$16),"")</f>
        <v>850 x 400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192</v>
      </c>
      <c r="K12" s="64"/>
      <c r="O12" s="2" t="str">
        <f>'Definición técnica de imagenes'!A18</f>
        <v>Diaporama F1</v>
      </c>
    </row>
    <row r="13" spans="1:16" s="11" customFormat="1" ht="27" x14ac:dyDescent="0.25">
      <c r="A13" s="12" t="str">
        <f t="shared" si="3"/>
        <v>IMG04</v>
      </c>
      <c r="B13" s="62">
        <v>320935460</v>
      </c>
      <c r="C13" s="20" t="str">
        <f t="shared" si="0"/>
        <v>Recurso F13B</v>
      </c>
      <c r="D13" s="63" t="s">
        <v>189</v>
      </c>
      <c r="E13" s="63" t="s">
        <v>168</v>
      </c>
      <c r="F13" s="13" t="str">
        <f t="shared" ca="1" si="4"/>
        <v>LE_08_04_REC190_IMG04.jpg</v>
      </c>
      <c r="G13" s="13" t="str">
        <f ca="1">IF($F13&lt;&gt;"",IF($G$4="Recurso",VLOOKUP($E13,OFFSET('Definición técnica de imagenes'!$A$1,MATCH($G$5,'Definición técnica de imagenes'!$A$1:$A$104,0)-1,1,COUNTIF('Definición técnica de imagenes'!$A$3:$A$102,$G$5),5),5,FALSE),'Definición técnica de imagenes'!$F$16),"")</f>
        <v>270 x 375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27" x14ac:dyDescent="0.25">
      <c r="A14" s="12" t="str">
        <f t="shared" si="3"/>
        <v>IMG05</v>
      </c>
      <c r="B14" s="62">
        <v>58410472</v>
      </c>
      <c r="C14" s="20" t="str">
        <f t="shared" si="0"/>
        <v>Recurso F13B</v>
      </c>
      <c r="D14" s="63" t="s">
        <v>189</v>
      </c>
      <c r="E14" s="63" t="s">
        <v>168</v>
      </c>
      <c r="F14" s="13" t="str">
        <f t="shared" ca="1" si="4"/>
        <v>LE_08_04_REC190_IMG05.jpg</v>
      </c>
      <c r="G14" s="13" t="str">
        <f ca="1">IF($F14&lt;&gt;"",IF($G$4="Recurso",VLOOKUP($E14,OFFSET('Definición técnica de imagenes'!$A$1,MATCH($G$5,'Definición técnica de imagenes'!$A$1:$A$104,0)-1,1,COUNTIF('Definición técnica de imagenes'!$A$3:$A$102,$G$5),5),5,FALSE),'Definición técnica de imagenes'!$F$16),"")</f>
        <v>270 x 375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27" x14ac:dyDescent="0.25">
      <c r="A15" s="12" t="str">
        <f t="shared" si="3"/>
        <v>IMG06</v>
      </c>
      <c r="B15" s="62">
        <v>94508950</v>
      </c>
      <c r="C15" s="20" t="str">
        <f t="shared" si="0"/>
        <v>Recurso F13B</v>
      </c>
      <c r="D15" s="63" t="s">
        <v>189</v>
      </c>
      <c r="E15" s="63" t="s">
        <v>168</v>
      </c>
      <c r="F15" s="13" t="str">
        <f t="shared" ca="1" si="4"/>
        <v>LE_08_04_REC190_IMG06.jpg</v>
      </c>
      <c r="G15" s="13" t="str">
        <f ca="1">IF($F15&lt;&gt;"",IF($G$4="Recurso",VLOOKUP($E15,OFFSET('Definición técnica de imagenes'!$A$1,MATCH($G$5,'Definición técnica de imagenes'!$A$1:$A$104,0)-1,1,COUNTIF('Definición técnica de imagenes'!$A$3:$A$102,$G$5),5),5,FALSE),'Definición técnica de imagenes'!$F$16),"")</f>
        <v>270 x 375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27" x14ac:dyDescent="0.3">
      <c r="A16" s="12" t="str">
        <f t="shared" si="3"/>
        <v>IMG07</v>
      </c>
      <c r="B16" s="62">
        <v>235347337</v>
      </c>
      <c r="C16" s="20" t="str">
        <f t="shared" si="0"/>
        <v>Recurso F13B</v>
      </c>
      <c r="D16" s="63" t="s">
        <v>189</v>
      </c>
      <c r="E16" s="63" t="s">
        <v>168</v>
      </c>
      <c r="F16" s="13" t="str">
        <f t="shared" ca="1" si="4"/>
        <v>LE_08_04_REC190_IMG07.jpg</v>
      </c>
      <c r="G16" s="13" t="str">
        <f ca="1">IF($F16&lt;&gt;"",IF($G$4="Recurso",VLOOKUP($E16,OFFSET('Definición técnica de imagenes'!$A$1,MATCH($G$5,'Definición técnica de imagenes'!$A$1:$A$104,0)-1,1,COUNTIF('Definición técnica de imagenes'!$A$3:$A$102,$G$5),5),5,FALSE),'Definición técnica de imagenes'!$F$16),"")</f>
        <v>270 x 375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González</cp:lastModifiedBy>
  <dcterms:created xsi:type="dcterms:W3CDTF">2014-07-01T23:43:25Z</dcterms:created>
  <dcterms:modified xsi:type="dcterms:W3CDTF">2015-12-16T16:36:54Z</dcterms:modified>
</cp:coreProperties>
</file>