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38400" windowHeight="23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A10" i="1"/>
  <c r="A11" i="1"/>
  <c r="A12" i="1"/>
  <c r="H12"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12" i="1"/>
  <c r="G12" i="1"/>
  <c r="I10" i="1"/>
  <c r="C10" i="1"/>
  <c r="M8" i="1"/>
  <c r="M7" i="1"/>
  <c r="M6" i="1"/>
  <c r="M5" i="1"/>
  <c r="F5" i="1"/>
  <c r="M4" i="1"/>
  <c r="M3" i="1"/>
  <c r="M2" i="1"/>
  <c r="M1" i="1"/>
  <c r="E9"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H20" i="1"/>
  <c r="F20" i="1"/>
  <c r="G20" i="1"/>
  <c r="A21" i="1"/>
  <c r="F21" i="1"/>
  <c r="G21" i="1"/>
  <c r="H21" i="1"/>
  <c r="A22" i="1"/>
  <c r="H22" i="1"/>
  <c r="F22" i="1"/>
  <c r="G22" i="1"/>
  <c r="A23" i="1"/>
  <c r="F23" i="1"/>
  <c r="G23" i="1"/>
  <c r="H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<sst xmlns="http://schemas.openxmlformats.org/spreadsheetml/2006/main" count="409" uniqueCount="211">
  <si>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</si>
  <si>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</si>
  <si>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</si>
  <si>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</si>
  <si>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</si>
  <si>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</si>
  <si>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</si>
  <si>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</si>
  <si>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</si>
  <si>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</si>
  <si>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</si>
  <si>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</si>
  <si>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</si>
  <si>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</si>
  <si>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</si>
  <si>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</si>
  <si>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</si>
  <si>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</si>
  <si>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</si>
  <si>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</si>
  <si>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</si>
  <si>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</si>
  <si>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</si>
  <si>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</si>
  <si>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</si>
  <si>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</si>
  <si>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</si>
  <si>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</si>
  <si>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</si>
  <si>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</si>
  <si>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</si>
  <si>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</si>
  <si>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</si>
  <si>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</si>
  <si>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</si>
  <si>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</si>
  <si>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</si>
  <si>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</si>
  <si>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</si>
  <si>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</si>
  <si>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</si>
  <si>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</si>
  <si>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</si>
  <si>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</si>
  <si>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</si>
  <si>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</si>
  <si>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</si>
  <si>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</si>
  <si>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</si>
  <si>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</si>
  <si>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</si>
  <si>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</si>
  <si>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</si>
  <si>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</si>
  <si>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</si>
  <si>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</si>
  <si>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</si>
  <si>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</si>
  <si>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</si>
  <si>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</si>
  <si>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</si>
  <si>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</si>
  <si>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</si>
  <si>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</si>
  <si>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</si>
  <si>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</si>
  <si>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</si>
  <si>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</si>
  <si>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</si>
  <si>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</si>
  <si>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</si>
  <si>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</si>
  <si>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</si>
  <si>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</si>
  <si>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</si>
  <si>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</si>
  <si>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</si>
  <si>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</si>
  <si>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</si>
  <si>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</si>
  <si>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</si>
  <si>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</si>
  <si>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</si>
  <si>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</si>
  <si>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</si>
  <si>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</si>
  <si>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</si>
  <si>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</si>
  <si>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</si>
  <si>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</si>
  <si>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</si>
  <si>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</si>
  <si>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</si>
  <si>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</si>
  <si>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</si>
  <si>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</si>
  <si>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</si>
  <si>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</si>
  <si>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</si>
  <si>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</si>
  <si>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</si>
  <si>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</si>
  <si>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</si>
  <si>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</si>
  <si>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</si>
  <si>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</si>
  <si>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</si>
  <si>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</si>
  <si>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</si>
  <si>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</si>
  <si>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</si>
  <si>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</si>
  <si>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</si>
  <si>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</si>
  <si>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</si>
  <si>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</si>
  <si>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</si>
  <si>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</si>
  <si>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</si>
  <si>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</si>
  <si>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</si>
  <si>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</si>
  <si>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</si>
  <si>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</si>
  <si>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</si>
  <si>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</si>
  <si>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</si>
  <si>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</si>
  <si>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</si>
  <si>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</si>
  <si>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</si>
  <si>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</si>
  <si>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</si>
  <si>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</si>
  <si>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</si>
  <si>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</si>
  <si>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</si>
  <si>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</si>
  <si>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</si>
  <si>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</si>
  <si>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</si>
  <si>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</si>
  <si>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</si>
  <si>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</si>
  <si>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</si>
  <si>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</si>
  <si>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</si>
  <si>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</si>
  <si>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</si>
  <si>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</si>
  <si>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</si>
  <si>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</si>
  <si>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</si>
  <si>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</si>
  <si>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</si>
  <si>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</si>
  <si>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</si>
  <si>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</si>
  <si>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</si>
  <si>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</si>
  <si>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</si>
  <si>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</si>
  <si>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</si>
  <si>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</si>
  <si>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</si>
  <si>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</si>
  <si>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</si>
  <si>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</si>
  <si>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</si>
  <si>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</si>
  <si>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</si>
  <si>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</si>
  <si>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</si>
  <si>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</si>
  <si>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</si>
  <si>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</si>
  <si>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</si>
  <si>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</si>
  <si>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</si>
  <si>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</si>
  <si>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</si>
  <si>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</si>
  <si>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</si>
  <si>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</si>
  <si>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</si>
  <si>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</si>
  <si>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</si>
  <si>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</si>
  <si>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El guion teatral</t>
  </si>
  <si>
    <t>Cuaderno de Estudio</t>
  </si>
  <si>
    <t>LE_06_08_CO</t>
  </si>
  <si>
    <t>Fotografía</t>
  </si>
  <si>
    <t xml:space="preserve">Máscara griega </t>
  </si>
  <si>
    <t xml:space="preserve">Ruinas de un anfiteatro griego </t>
  </si>
  <si>
    <t>Ilustración</t>
  </si>
  <si>
    <t>Teatro Académico Nacional de Ópera y Ballet de Odessa</t>
  </si>
  <si>
    <t>LA IDEA ES UNIR ESTA IMAGEN Y LA QUE SIGUE EN UNA SOLA, A MANERA DE PARALELO</t>
  </si>
  <si>
    <t>SE UNE CON LA IMAGEN ANTERIOR EN UNA SOLA, A MANERA DE PARALELO</t>
  </si>
  <si>
    <t>Antiguo teatro en Acrópolis, Grecia.</t>
  </si>
  <si>
    <t xml:space="preserve">3° ESO/Lengua castellana y literatura/La literatura renacentista/El teatro </t>
  </si>
  <si>
    <t>Corral de comedia de Almagro</t>
  </si>
  <si>
    <t>Teatro Globo de Shakespeare</t>
  </si>
  <si>
    <t xml:space="preserve">Bailarines de salsa </t>
  </si>
  <si>
    <t>Grupo de indígenas</t>
  </si>
  <si>
    <t>Hombre señalado por varias manos</t>
  </si>
  <si>
    <t>Hombre vistiendo diferentes atuendos</t>
  </si>
  <si>
    <t>Profesional de la medicina</t>
  </si>
  <si>
    <t>Soldado de las Fuerzas Militares de Colombia</t>
  </si>
  <si>
    <t>Rapero</t>
  </si>
  <si>
    <t>Persona dudosa sentada sobre un signo de interrogación</t>
  </si>
  <si>
    <t>Si no se puede obtener esta imagen, entonces ubicar la de shutter con código 97939331. Lo que sea más ágil, por favor. Se adjuntan 2 pantallazos de la de aulaplaneta España en este mismo archivo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</si>
</sst>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6100"/>
      <name val="Calibri"/>
      <family val="2"/>
      <scheme val="minor"/>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C6EFCE"/>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9" borderId="0" applyNumberFormat="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12"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4" fillId="0" borderId="0" xfId="0" applyFont="1" applyBorder="1" applyAlignment="1">
      <alignment vertical="center" wrapText="1"/>
    </xf>
    <xf numFmtId="0" fontId="14"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1" fillId="0" borderId="29" xfId="0" applyFont="1" applyBorder="1" applyAlignment="1">
      <alignment vertical="center" wrapText="1"/>
    </xf>
    <xf numFmtId="0" fontId="21" fillId="0" borderId="29" xfId="0" applyFont="1" applyFill="1" applyBorder="1" applyAlignment="1">
      <alignment vertical="center" wrapText="1"/>
    </xf>
    <xf numFmtId="0" fontId="20"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pplyProtection="1">
      <alignment horizontal="center"/>
      <protection locked="0"/>
    </xf>
    <xf numFmtId="164" fontId="7" fillId="0" borderId="26" xfId="0" applyNumberFormat="1" applyFont="1" applyBorder="1" applyAlignment="1" applyProtection="1">
      <alignment horizontal="center"/>
      <protection locked="0"/>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8" borderId="0" xfId="0" applyFont="1" applyFill="1" applyAlignment="1">
      <alignment horizontal="center" vertical="center" wrapText="1"/>
    </xf>
    <xf numFmtId="0" fontId="13" fillId="7" borderId="0" xfId="0" applyFont="1" applyFill="1" applyAlignment="1">
      <alignment horizontal="center" vertical="center" wrapText="1"/>
    </xf>
    <xf numFmtId="0" fontId="22" fillId="9" borderId="5" xfId="51" applyBorder="1" applyAlignment="1">
      <alignment vertical="center" wrapText="1"/>
    </xf>
    <xf numFmtId="1" fontId="22" fillId="9" borderId="5" xfId="51" applyNumberFormat="1" applyBorder="1" applyAlignment="1">
      <alignment vertical="center" wrapText="1"/>
    </xf>
    <xf numFmtId="0" fontId="22" fillId="9" borderId="0" xfId="51"/>
    <xf numFmtId="1" fontId="22" fillId="9" borderId="5" xfId="51" applyNumberFormat="1" applyBorder="1" applyAlignment="1">
      <alignment horizontal="left" vertical="center" wrapText="1"/>
    </xf>
    <xf numFmtId="0" fontId="22" fillId="9" borderId="5" xfId="51" applyBorder="1" applyAlignment="1" applyProtection="1">
      <alignment vertical="center" wrapText="1"/>
      <protection locked="0"/>
    </xf>
    <xf numFmtId="0" fontId="22" fillId="9" borderId="5" xfId="51" applyBorder="1" applyAlignment="1" applyProtection="1">
      <alignment wrapText="1"/>
      <protection locked="0"/>
    </xf>
    <xf numFmtId="0" fontId="22" fillId="9" borderId="0" xfId="51" applyAlignment="1">
      <alignment vertical="center"/>
    </xf>
    <xf numFmtId="0" fontId="22" fillId="9" borderId="36" xfId="51" applyBorder="1" applyAlignment="1">
      <alignment vertical="center" wrapText="1"/>
    </xf>
  </cellXfs>
  <cellStyles count="52">
    <cellStyle name="Correcto" xfId="51" builtinId="26"/>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14</xdr:row>
      <xdr:rowOff>0</xdr:rowOff>
    </xdr:from>
    <xdr:to>
      <xdr:col>10</xdr:col>
      <xdr:colOff>1092900</xdr:colOff>
      <xdr:row>19</xdr:row>
      <xdr:rowOff>56406</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flipH="1">
          <a:off x="16375063" y="4238625"/>
          <a:ext cx="1092900" cy="1067115"/>
        </a:xfrm>
        <a:prstGeom prst="rect">
          <a:avLst/>
        </a:prstGeom>
      </xdr:spPr>
    </xdr:pic>
    <xdr:clientData/>
  </xdr:twoCellAnchor>
  <xdr:twoCellAnchor editAs="oneCell">
    <xdr:from>
      <xdr:col>10</xdr:col>
      <xdr:colOff>1181963</xdr:colOff>
      <xdr:row>14</xdr:row>
      <xdr:rowOff>15875</xdr:rowOff>
    </xdr:from>
    <xdr:to>
      <xdr:col>10</xdr:col>
      <xdr:colOff>2010266</xdr:colOff>
      <xdr:row>19</xdr:row>
      <xdr:rowOff>121467</xdr:rowOff>
    </xdr:to>
    <xdr:pic>
      <xdr:nvPicPr>
        <xdr:cNvPr id="4" name="Imagen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flipH="1">
          <a:off x="17557026" y="4254500"/>
          <a:ext cx="828303" cy="11163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www.shutterstock.com/pic.mhtml?id=313996466&amp;src=id" TargetMode="External"/><Relationship Id="rId12" Type="http://schemas.openxmlformats.org/officeDocument/2006/relationships/drawing" Target="../drawings/drawing1.xml"/><Relationship Id="rId1" Type="http://schemas.openxmlformats.org/officeDocument/2006/relationships/hyperlink" Target="http://www.shutterstock.com/pic-32237011/stock-photo-antique-greek-theatrical-mask-isolated-on-white.html?src=jWGqIhJ0UZ2hFm5i40UYBQ-1-58" TargetMode="External"/><Relationship Id="rId2" Type="http://schemas.openxmlformats.org/officeDocument/2006/relationships/hyperlink" Target="http://www.shutterstock.com/pic-163286372/stock-photo-ruins-in-ancient-city-of-messene-messinia-greece.html?src=kSkF2gil_McVwJ3Bav6Fug-1-6" TargetMode="External"/><Relationship Id="rId3" Type="http://schemas.openxmlformats.org/officeDocument/2006/relationships/hyperlink" Target="http://www.shutterstock.com/pic-179128526/stock-photo-the-odessa-national-academic-theater-of-opera-and-ballet-in-ukraine-central-golden-hall-jan.html?src=QUwre7SB6Z6c3GTo8IkKxw-1-7" TargetMode="External"/><Relationship Id="rId4" Type="http://schemas.openxmlformats.org/officeDocument/2006/relationships/hyperlink" Target="http://www.shutterstock.com/pic-68876089/stock-photo-ancient-theater-in-acropolis-greece-athnes.html?src=fNHMJ3FrgYNG3TPiNDHyrg-1-19" TargetMode="External"/><Relationship Id="rId5" Type="http://schemas.openxmlformats.org/officeDocument/2006/relationships/hyperlink" Target="http://www.shutterstock.com/pic-378757225/stock-photo-the-shakespeare-globe-theatre-in-london-england-uk.html?src=4P88SIxREBVkA-c9rR5nVA-1-2" TargetMode="External"/><Relationship Id="rId6" Type="http://schemas.openxmlformats.org/officeDocument/2006/relationships/hyperlink" Target="http://www.shutterstock.com/pic.mhtml?id=129162242&amp;src=id" TargetMode="External"/><Relationship Id="rId7" Type="http://schemas.openxmlformats.org/officeDocument/2006/relationships/hyperlink" Target="http://www.shutterstock.com/pic.mhtml?id=295915793&amp;src=id" TargetMode="External"/><Relationship Id="rId8" Type="http://schemas.openxmlformats.org/officeDocument/2006/relationships/hyperlink" Target="http://www.shutterstock.com/pic.mhtml?id=129391076&amp;src=id" TargetMode="External"/><Relationship Id="rId9" Type="http://schemas.openxmlformats.org/officeDocument/2006/relationships/hyperlink" Target="http://www.shutterstock.com/pic-313789634/stock-photo-national-military-forces-with-flag-on-background-conceptual-series-colombia.html?src=nxoi7xbEwWDh7nP0h-bbqw-1-20" TargetMode="External"/><Relationship Id="rId10" Type="http://schemas.openxmlformats.org/officeDocument/2006/relationships/hyperlink" Target="http://www.shutterstock.com/pic.mhtml?id=293854103&amp;src=id"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H32" sqref="H3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 xml:space="preserve">Ubicación de la imagen en el recurso </v>
      </c>
    </row>
    <row r="2" spans="1:16" ht="15.75">
      <c r="A2" s="1"/>
      <c r="B2" s="3" t="s">
        <v>121</v>
      </c>
      <c r="C2" s="81" t="s">
        <v>24</v>
      </c>
      <c r="D2" s="82"/>
      <c r="F2" s="74" t="s">
        <v>0</v>
      </c>
      <c r="G2" s="75"/>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c r="A3" s="1"/>
      <c r="B3" s="4" t="s">
        <v>8</v>
      </c>
      <c r="C3" s="83">
        <v>6</v>
      </c>
      <c r="D3" s="84"/>
      <c r="F3" s="76">
        <v>42458</v>
      </c>
      <c r="G3" s="77"/>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3" t="s">
        <v>188</v>
      </c>
      <c r="D4" s="84"/>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5" t="s">
        <v>187</v>
      </c>
      <c r="D5" s="86"/>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0"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78" t="s">
        <v>62</v>
      </c>
      <c r="G8" s="79"/>
      <c r="H8" s="79"/>
      <c r="I8" s="80"/>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
      <c r="A10" s="106" t="str">
        <f>IF(OR(B10&lt;&gt;"",J10&lt;&gt;""),"IMG01","")</f>
        <v>IMG01</v>
      </c>
      <c r="B10" s="107">
        <v>32237011</v>
      </c>
      <c r="C10" s="108" t="str">
        <f t="shared" ref="C10:C41" si="0">IF(OR(B10&lt;&gt;"",J10&lt;&gt;""),IF($G$4="Recurso",CONCATENATE($G$4," ",$G$5),$G$4),"")</f>
        <v>Cuaderno de Estudio</v>
      </c>
      <c r="D10" s="109" t="s">
        <v>191</v>
      </c>
      <c r="E10" s="109" t="s">
        <v>153</v>
      </c>
      <c r="F10" s="105" t="str">
        <f t="shared" ref="F10" si="1">IF(OR(B10&lt;&gt;"",J10&lt;&gt;""),CONCATENATE($C$7,"_",$A10,IF($G$4="Cuaderno de Estudio","_small",CONCATENATE(IF(I10="","","n"),IF(LEFT($G$5,1)="F",".jpg",".png")))),"")</f>
        <v>LE_06_08_CO_IMG01_small</v>
      </c>
      <c r="G10" s="105" t="str">
        <f ca="1">IF($F10&lt;&gt;"",IF($G$4="Recurso",VLOOKUP($E10,OFFSET('Definición técnica de imagenes'!$A$1,MATCH($G$5,'Definición técnica de imagenes'!$A$1:$A$104,0)-1,1,COUNTIF('Definición técnica de imagenes'!$A$3:$A$102,$G$5),5),5,FALSE),'Definición técnica de imagenes'!$F$16),"")</f>
        <v>526 x 370 px</v>
      </c>
      <c r="H10" s="105" t="str">
        <f t="shared" ref="H10" ca="1" si="2">IF(AND(I10&lt;&gt;"",I10&lt;&gt;0),IF(OR(B10&lt;&gt;"",J10&lt;&gt;""),CONCATENATE($C$7,"_",$A10,IF($G$4="Cuaderno de Estudio","_zoom",CONCATENATE("a",IF(LEFT($G$5,1)="F",".jpg",".png")))),""),"")</f>
        <v>LE_06_08_CO_IMG01_zoom</v>
      </c>
      <c r="I10" s="105"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107" t="s">
        <v>192</v>
      </c>
      <c r="K10" s="110"/>
      <c r="O10" s="2" t="str">
        <f>'Definición técnica de imagenes'!A12</f>
        <v>M12D</v>
      </c>
    </row>
    <row r="11" spans="1:16" s="11" customFormat="1" ht="72" customHeight="1">
      <c r="A11" s="106" t="str">
        <f t="shared" ref="A11:A18" si="3">IF(OR(B11&lt;&gt;"",J11&lt;&gt;""),CONCATENATE(LEFT(A10,3),IF(MID(A10,4,2)+1&lt;10,CONCATENATE("0",MID(A10,4,2)+1))),"")</f>
        <v>IMG02</v>
      </c>
      <c r="B11" s="107">
        <v>163286372</v>
      </c>
      <c r="C11" s="108" t="str">
        <f t="shared" si="0"/>
        <v>Cuaderno de Estudio</v>
      </c>
      <c r="D11" s="109" t="s">
        <v>194</v>
      </c>
      <c r="E11" s="109" t="s">
        <v>153</v>
      </c>
      <c r="F11" s="105" t="str">
        <f t="shared" ref="F11:F74" si="4">IF(OR(B11&lt;&gt;"",J11&lt;&gt;""),CONCATENATE($C$7,"_",$A11,IF($G$4="Cuaderno de Estudio","_small",CONCATENATE(IF(I11="","","n"),IF(LEFT($G$5,1)="F",".jpg",".png")))),"")</f>
        <v>LE_06_08_CO_IMG02_small</v>
      </c>
      <c r="G11" s="105" t="str">
        <f ca="1">IF($F11&lt;&gt;"",IF($G$4="Recurso",VLOOKUP($E11,OFFSET('Definición técnica de imagenes'!$A$1,MATCH($G$5,'Definición técnica de imagenes'!$A$1:$A$104,0)-1,1,COUNTIF('Definición técnica de imagenes'!$A$3:$A$102,$G$5),5),5,FALSE),'Definición técnica de imagenes'!$F$16),"")</f>
        <v>526 x 370 px</v>
      </c>
      <c r="H11" s="105" t="str">
        <f t="shared" ref="H11:H74" ca="1" si="5">IF(AND(I11&lt;&gt;"",I11&lt;&gt;0),IF(OR(B11&lt;&gt;"",J11&lt;&gt;""),CONCATENATE($C$7,"_",$A11,IF($G$4="Cuaderno de Estudio","_zoom",CONCATENATE("a",IF(LEFT($G$5,1)="F",".jpg",".png")))),""),"")</f>
        <v>LE_06_08_CO_IMG02_zoom</v>
      </c>
      <c r="I11" s="105"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107" t="s">
        <v>193</v>
      </c>
      <c r="K11" s="110" t="s">
        <v>196</v>
      </c>
      <c r="O11" s="2" t="str">
        <f>'Definición técnica de imagenes'!A13</f>
        <v>M101</v>
      </c>
    </row>
    <row r="12" spans="1:16" s="11" customFormat="1" ht="58" customHeight="1">
      <c r="A12" s="106" t="str">
        <f t="shared" si="3"/>
        <v>IMG03</v>
      </c>
      <c r="B12" s="107">
        <v>179128526</v>
      </c>
      <c r="C12" s="108" t="str">
        <f t="shared" si="0"/>
        <v>Cuaderno de Estudio</v>
      </c>
      <c r="D12" s="109" t="s">
        <v>194</v>
      </c>
      <c r="E12" s="109" t="s">
        <v>153</v>
      </c>
      <c r="F12" s="105" t="str">
        <f t="shared" si="4"/>
        <v>LE_06_08_CO_IMG03_small</v>
      </c>
      <c r="G12" s="105" t="str">
        <f ca="1">IF($F12&lt;&gt;"",IF($G$4="Recurso",VLOOKUP($E12,OFFSET('Definición técnica de imagenes'!$A$1,MATCH($G$5,'Definición técnica de imagenes'!$A$1:$A$104,0)-1,1,COUNTIF('Definición técnica de imagenes'!$A$3:$A$102,$G$5),5),5,FALSE),'Definición técnica de imagenes'!$F$16),"")</f>
        <v>526 x 370 px</v>
      </c>
      <c r="H12" s="105" t="str">
        <f t="shared" ca="1" si="5"/>
        <v>LE_06_08_CO_IMG03_zoom</v>
      </c>
      <c r="I12" s="105"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107" t="s">
        <v>195</v>
      </c>
      <c r="K12" s="110" t="s">
        <v>197</v>
      </c>
      <c r="O12" s="2" t="str">
        <f>'Definición técnica de imagenes'!A18</f>
        <v>Diaporama F1</v>
      </c>
    </row>
    <row r="13" spans="1:16" s="11" customFormat="1" ht="15">
      <c r="A13" s="106" t="str">
        <f t="shared" si="3"/>
        <v>IMG04</v>
      </c>
      <c r="B13" s="111">
        <v>68876089</v>
      </c>
      <c r="C13" s="108" t="str">
        <f t="shared" si="0"/>
        <v>Cuaderno de Estudio</v>
      </c>
      <c r="D13" s="109" t="s">
        <v>191</v>
      </c>
      <c r="E13" s="109" t="s">
        <v>154</v>
      </c>
      <c r="F13" s="105" t="str">
        <f t="shared" si="4"/>
        <v>LE_06_08_CO_IMG04_small</v>
      </c>
      <c r="G13" s="105" t="str">
        <f ca="1">IF($F13&lt;&gt;"",IF($G$4="Recurso",VLOOKUP($E13,OFFSET('Definición técnica de imagenes'!$A$1,MATCH($G$5,'Definición técnica de imagenes'!$A$1:$A$104,0)-1,1,COUNTIF('Definición técnica de imagenes'!$A$3:$A$102,$G$5),5),5,FALSE),'Definición técnica de imagenes'!$F$16),"")</f>
        <v>526 x 370 px</v>
      </c>
      <c r="H13" s="105" t="str">
        <f t="shared" ca="1" si="5"/>
        <v>LE_06_08_CO_IMG04_zoom</v>
      </c>
      <c r="I13" s="105"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107" t="s">
        <v>198</v>
      </c>
      <c r="K13" s="110"/>
      <c r="O13" s="2" t="str">
        <f>'Definición técnica de imagenes'!A19</f>
        <v>F4</v>
      </c>
    </row>
    <row r="14" spans="1:16" s="11" customFormat="1" ht="135" customHeight="1">
      <c r="A14" s="106" t="str">
        <f t="shared" si="3"/>
        <v>IMG05</v>
      </c>
      <c r="B14" s="107" t="s">
        <v>199</v>
      </c>
      <c r="C14" s="108" t="str">
        <f t="shared" si="0"/>
        <v>Cuaderno de Estudio</v>
      </c>
      <c r="D14" s="109" t="s">
        <v>191</v>
      </c>
      <c r="E14" s="109" t="s">
        <v>153</v>
      </c>
      <c r="F14" s="105" t="str">
        <f t="shared" si="4"/>
        <v>LE_06_08_CO_IMG05_small</v>
      </c>
      <c r="G14" s="105" t="str">
        <f ca="1">IF($F14&lt;&gt;"",IF($G$4="Recurso",VLOOKUP($E14,OFFSET('Definición técnica de imagenes'!$A$1,MATCH($G$5,'Definición técnica de imagenes'!$A$1:$A$104,0)-1,1,COUNTIF('Definición técnica de imagenes'!$A$3:$A$102,$G$5),5),5,FALSE),'Definición técnica de imagenes'!$F$16),"")</f>
        <v>526 x 370 px</v>
      </c>
      <c r="H14" s="105" t="str">
        <f t="shared" ca="1" si="5"/>
        <v>LE_06_08_CO_IMG05_zoom</v>
      </c>
      <c r="I14" s="105"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107" t="s">
        <v>200</v>
      </c>
      <c r="K14" s="110" t="s">
        <v>210</v>
      </c>
      <c r="O14" s="2" t="str">
        <f>'Definición técnica de imagenes'!A22</f>
        <v>F6</v>
      </c>
    </row>
    <row r="15" spans="1:16" s="11" customFormat="1" ht="15">
      <c r="A15" s="106" t="str">
        <f t="shared" si="3"/>
        <v>IMG06</v>
      </c>
      <c r="B15" s="111">
        <v>378757225</v>
      </c>
      <c r="C15" s="108" t="str">
        <f t="shared" si="0"/>
        <v>Cuaderno de Estudio</v>
      </c>
      <c r="D15" s="109" t="s">
        <v>191</v>
      </c>
      <c r="E15" s="109" t="s">
        <v>154</v>
      </c>
      <c r="F15" s="105" t="str">
        <f t="shared" si="4"/>
        <v>LE_06_08_CO_IMG06_small</v>
      </c>
      <c r="G15" s="105" t="str">
        <f ca="1">IF($F15&lt;&gt;"",IF($G$4="Recurso",VLOOKUP($E15,OFFSET('Definición técnica de imagenes'!$A$1,MATCH($G$5,'Definición técnica de imagenes'!$A$1:$A$104,0)-1,1,COUNTIF('Definición técnica de imagenes'!$A$3:$A$102,$G$5),5),5,FALSE),'Definición técnica de imagenes'!$F$16),"")</f>
        <v>526 x 370 px</v>
      </c>
      <c r="H15" s="105" t="str">
        <f t="shared" ca="1" si="5"/>
        <v>LE_06_08_CO_IMG06_zoom</v>
      </c>
      <c r="I15" s="105"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107" t="s">
        <v>201</v>
      </c>
      <c r="K15" s="110"/>
      <c r="O15" s="2" t="str">
        <f>'Definición técnica de imagenes'!A24</f>
        <v>F6B</v>
      </c>
    </row>
    <row r="16" spans="1:16" s="11" customFormat="1" ht="15">
      <c r="A16" s="106" t="str">
        <f t="shared" si="3"/>
        <v>IMG07</v>
      </c>
      <c r="B16" s="107">
        <v>79196662</v>
      </c>
      <c r="C16" s="108" t="str">
        <f t="shared" si="0"/>
        <v>Cuaderno de Estudio</v>
      </c>
      <c r="D16" s="109" t="s">
        <v>191</v>
      </c>
      <c r="E16" s="109" t="s">
        <v>154</v>
      </c>
      <c r="F16" s="105" t="str">
        <f t="shared" si="4"/>
        <v>LE_06_08_CO_IMG07_small</v>
      </c>
      <c r="G16" s="105" t="str">
        <f ca="1">IF($F16&lt;&gt;"",IF($G$4="Recurso",VLOOKUP($E16,OFFSET('Definición técnica de imagenes'!$A$1,MATCH($G$5,'Definición técnica de imagenes'!$A$1:$A$104,0)-1,1,COUNTIF('Definición técnica de imagenes'!$A$3:$A$102,$G$5),5),5,FALSE),'Definición técnica de imagenes'!$F$16),"")</f>
        <v>526 x 370 px</v>
      </c>
      <c r="H16" s="105" t="str">
        <f t="shared" ca="1" si="5"/>
        <v>LE_06_08_CO_IMG07_zoom</v>
      </c>
      <c r="I16" s="105"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107" t="s">
        <v>202</v>
      </c>
      <c r="K16" s="110"/>
      <c r="O16" s="2" t="str">
        <f>'Definición técnica de imagenes'!A25</f>
        <v>F7</v>
      </c>
    </row>
    <row r="17" spans="1:15" s="11" customFormat="1" ht="15">
      <c r="A17" s="106" t="str">
        <f t="shared" si="3"/>
        <v>IMG08</v>
      </c>
      <c r="B17" s="107">
        <v>324217466</v>
      </c>
      <c r="C17" s="108" t="str">
        <f t="shared" si="0"/>
        <v>Cuaderno de Estudio</v>
      </c>
      <c r="D17" s="109" t="s">
        <v>191</v>
      </c>
      <c r="E17" s="109" t="s">
        <v>153</v>
      </c>
      <c r="F17" s="105" t="str">
        <f t="shared" si="4"/>
        <v>LE_06_08_CO_IMG08_small</v>
      </c>
      <c r="G17" s="105" t="str">
        <f ca="1">IF($F17&lt;&gt;"",IF($G$4="Recurso",VLOOKUP($E17,OFFSET('Definición técnica de imagenes'!$A$1,MATCH($G$5,'Definición técnica de imagenes'!$A$1:$A$104,0)-1,1,COUNTIF('Definición técnica de imagenes'!$A$3:$A$102,$G$5),5),5,FALSE),'Definición técnica de imagenes'!$F$16),"")</f>
        <v>526 x 370 px</v>
      </c>
      <c r="H17" s="105" t="str">
        <f t="shared" ca="1" si="5"/>
        <v>LE_06_08_CO_IMG08_zoom</v>
      </c>
      <c r="I17" s="105"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107" t="s">
        <v>203</v>
      </c>
      <c r="K17" s="110"/>
      <c r="O17" s="2" t="str">
        <f>'Definición técnica de imagenes'!A27</f>
        <v>F7B</v>
      </c>
    </row>
    <row r="18" spans="1:15" s="11" customFormat="1" ht="16" thickBot="1">
      <c r="A18" s="106" t="str">
        <f t="shared" si="3"/>
        <v>IMG09</v>
      </c>
      <c r="B18" s="107">
        <v>129162242</v>
      </c>
      <c r="C18" s="108" t="str">
        <f t="shared" si="0"/>
        <v>Cuaderno de Estudio</v>
      </c>
      <c r="D18" s="109" t="s">
        <v>191</v>
      </c>
      <c r="E18" s="109" t="s">
        <v>153</v>
      </c>
      <c r="F18" s="105" t="str">
        <f t="shared" si="4"/>
        <v>LE_06_08_CO_IMG09_small</v>
      </c>
      <c r="G18" s="105" t="str">
        <f ca="1">IF($F18&lt;&gt;"",IF($G$4="Recurso",VLOOKUP($E18,OFFSET('Definición técnica de imagenes'!$A$1,MATCH($G$5,'Definición técnica de imagenes'!$A$1:$A$104,0)-1,1,COUNTIF('Definición técnica de imagenes'!$A$3:$A$102,$G$5),5),5,FALSE),'Definición técnica de imagenes'!$F$16),"")</f>
        <v>526 x 370 px</v>
      </c>
      <c r="H18" s="105" t="str">
        <f t="shared" ca="1" si="5"/>
        <v>LE_06_08_CO_IMG09_zoom</v>
      </c>
      <c r="I18" s="105"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107" t="s">
        <v>204</v>
      </c>
      <c r="K18" s="110"/>
      <c r="O18" s="2" t="str">
        <f>'Definición técnica de imagenes'!A30</f>
        <v>F8</v>
      </c>
    </row>
    <row r="19" spans="1:15" s="11" customFormat="1" ht="16" thickBot="1">
      <c r="A19" s="106" t="str">
        <f t="shared" ref="A19:A50" si="6">IF(OR(B19&lt;&gt;"",J19&lt;&gt;""),CONCATENATE(LEFT(A18,3),IF(MID(A18,4,2)+1&lt;10,CONCATENATE("0",MID(A18,4,2)+1),MID(A18,4,2)+1)),"")</f>
        <v>IMG10</v>
      </c>
      <c r="B19" s="112">
        <v>295915793</v>
      </c>
      <c r="C19" s="108" t="str">
        <f t="shared" si="0"/>
        <v>Cuaderno de Estudio</v>
      </c>
      <c r="D19" s="109" t="s">
        <v>191</v>
      </c>
      <c r="E19" s="109" t="s">
        <v>153</v>
      </c>
      <c r="F19" s="105" t="str">
        <f t="shared" si="4"/>
        <v>LE_06_08_CO_IMG10_small</v>
      </c>
      <c r="G19" s="105" t="str">
        <f ca="1">IF($F19&lt;&gt;"",IF($G$4="Recurso",VLOOKUP($E19,OFFSET('Definición técnica de imagenes'!$A$1,MATCH($G$5,'Definición técnica de imagenes'!$A$1:$A$104,0)-1,1,COUNTIF('Definición técnica de imagenes'!$A$3:$A$102,$G$5),5),5,FALSE),'Definición técnica de imagenes'!$F$16),"")</f>
        <v>526 x 370 px</v>
      </c>
      <c r="H19" s="105" t="str">
        <f t="shared" ca="1" si="5"/>
        <v>LE_06_08_CO_IMG10_zoom</v>
      </c>
      <c r="I19" s="105"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107" t="s">
        <v>205</v>
      </c>
      <c r="K19" s="110"/>
      <c r="O19" s="2" t="str">
        <f>'Definición técnica de imagenes'!A31</f>
        <v>F10</v>
      </c>
    </row>
    <row r="20" spans="1:15" s="11" customFormat="1" ht="15">
      <c r="A20" s="106" t="str">
        <f t="shared" si="6"/>
        <v>IMG11</v>
      </c>
      <c r="B20" s="107">
        <v>129391076</v>
      </c>
      <c r="C20" s="108" t="str">
        <f t="shared" si="0"/>
        <v>Cuaderno de Estudio</v>
      </c>
      <c r="D20" s="109" t="s">
        <v>191</v>
      </c>
      <c r="E20" s="109" t="s">
        <v>153</v>
      </c>
      <c r="F20" s="105" t="str">
        <f t="shared" si="4"/>
        <v>LE_06_08_CO_IMG11_small</v>
      </c>
      <c r="G20" s="105" t="str">
        <f ca="1">IF($F20&lt;&gt;"",IF($G$4="Recurso",VLOOKUP($E20,OFFSET('Definición técnica de imagenes'!$A$1,MATCH($G$5,'Definición técnica de imagenes'!$A$1:$A$104,0)-1,1,COUNTIF('Definición técnica de imagenes'!$A$3:$A$102,$G$5),5),5,FALSE),'Definición técnica de imagenes'!$F$16),"")</f>
        <v>526 x 370 px</v>
      </c>
      <c r="H20" s="105" t="str">
        <f t="shared" ca="1" si="5"/>
        <v>LE_06_08_CO_IMG11_zoom</v>
      </c>
      <c r="I20" s="105"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107" t="s">
        <v>206</v>
      </c>
      <c r="K20" s="110"/>
      <c r="O20" s="2" t="str">
        <f>'Definición técnica de imagenes'!A32</f>
        <v>F10B</v>
      </c>
    </row>
    <row r="21" spans="1:15" s="11" customFormat="1" ht="15">
      <c r="A21" s="106" t="str">
        <f t="shared" si="6"/>
        <v>IMG12</v>
      </c>
      <c r="B21" s="111">
        <v>313789634</v>
      </c>
      <c r="C21" s="108" t="str">
        <f t="shared" si="0"/>
        <v>Cuaderno de Estudio</v>
      </c>
      <c r="D21" s="109" t="s">
        <v>191</v>
      </c>
      <c r="E21" s="109" t="s">
        <v>153</v>
      </c>
      <c r="F21" s="105" t="str">
        <f t="shared" si="4"/>
        <v>LE_06_08_CO_IMG12_small</v>
      </c>
      <c r="G21" s="105" t="str">
        <f ca="1">IF($F21&lt;&gt;"",IF($G$4="Recurso",VLOOKUP($E21,OFFSET('Definición técnica de imagenes'!$A$1,MATCH($G$5,'Definición técnica de imagenes'!$A$1:$A$104,0)-1,1,COUNTIF('Definición técnica de imagenes'!$A$3:$A$102,$G$5),5),5,FALSE),'Definición técnica de imagenes'!$F$16),"")</f>
        <v>526 x 370 px</v>
      </c>
      <c r="H21" s="105" t="str">
        <f t="shared" ca="1" si="5"/>
        <v>LE_06_08_CO_IMG12_zoom</v>
      </c>
      <c r="I21" s="105"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107" t="s">
        <v>207</v>
      </c>
      <c r="K21" s="110"/>
      <c r="O21" s="2" t="str">
        <f>'Definición técnica de imagenes'!A33</f>
        <v>F11</v>
      </c>
    </row>
    <row r="22" spans="1:15" s="11" customFormat="1" ht="15">
      <c r="A22" s="106" t="str">
        <f t="shared" si="6"/>
        <v>IMG13</v>
      </c>
      <c r="B22" s="107">
        <v>293854103</v>
      </c>
      <c r="C22" s="108" t="str">
        <f t="shared" si="0"/>
        <v>Cuaderno de Estudio</v>
      </c>
      <c r="D22" s="109" t="s">
        <v>191</v>
      </c>
      <c r="E22" s="109" t="s">
        <v>154</v>
      </c>
      <c r="F22" s="105" t="str">
        <f t="shared" si="4"/>
        <v>LE_06_08_CO_IMG13_small</v>
      </c>
      <c r="G22" s="105" t="str">
        <f ca="1">IF($F22&lt;&gt;"",IF($G$4="Recurso",VLOOKUP($E22,OFFSET('Definición técnica de imagenes'!$A$1,MATCH($G$5,'Definición técnica de imagenes'!$A$1:$A$104,0)-1,1,COUNTIF('Definición técnica de imagenes'!$A$3:$A$102,$G$5),5),5,FALSE),'Definición técnica de imagenes'!$F$16),"")</f>
        <v>526 x 370 px</v>
      </c>
      <c r="H22" s="105" t="str">
        <f t="shared" ca="1" si="5"/>
        <v>LE_06_08_CO_IMG13_zoom</v>
      </c>
      <c r="I22" s="105"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107" t="s">
        <v>208</v>
      </c>
      <c r="K22" s="109"/>
      <c r="O22" s="2" t="str">
        <f>'Definición técnica de imagenes'!A34</f>
        <v>F12</v>
      </c>
    </row>
    <row r="23" spans="1:15" s="11" customFormat="1" ht="15">
      <c r="A23" s="106" t="str">
        <f t="shared" si="6"/>
        <v>IMG14</v>
      </c>
      <c r="B23" s="111">
        <v>313996466</v>
      </c>
      <c r="C23" s="108" t="str">
        <f t="shared" si="0"/>
        <v>Cuaderno de Estudio</v>
      </c>
      <c r="D23" s="109" t="s">
        <v>191</v>
      </c>
      <c r="E23" s="109" t="s">
        <v>153</v>
      </c>
      <c r="F23" s="105" t="str">
        <f t="shared" si="4"/>
        <v>LE_06_08_CO_IMG14_small</v>
      </c>
      <c r="G23" s="105" t="str">
        <f ca="1">IF($F23&lt;&gt;"",IF($G$4="Recurso",VLOOKUP($E23,OFFSET('Definición técnica de imagenes'!$A$1,MATCH($G$5,'Definición técnica de imagenes'!$A$1:$A$104,0)-1,1,COUNTIF('Definición técnica de imagenes'!$A$3:$A$102,$G$5),5),5,FALSE),'Definición técnica de imagenes'!$F$16),"")</f>
        <v>526 x 370 px</v>
      </c>
      <c r="H23" s="105" t="str">
        <f t="shared" ca="1" si="5"/>
        <v>LE_06_08_CO_IMG14_zoom</v>
      </c>
      <c r="I23" s="105"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107" t="s">
        <v>209</v>
      </c>
      <c r="K23" s="110"/>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6"/>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7"/>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2237011/stock-photo-antique-greek-theatrical-mask-isolated-on-white.html?src=jWGqIhJ0UZ2hFm5i40UYBQ-1-58"/>
    <hyperlink ref="B11" r:id="rId2" display="http://www.shutterstock.com/pic-163286372/stock-photo-ruins-in-ancient-city-of-messene-messinia-greece.html?src=kSkF2gil_McVwJ3Bav6Fug-1-6"/>
    <hyperlink ref="B12" r:id="rId3" display="http://www.shutterstock.com/pic-179128526/stock-photo-the-odessa-national-academic-theater-of-opera-and-ballet-in-ukraine-central-golden-hall-jan.html?src=QUwre7SB6Z6c3GTo8IkKxw-1-7"/>
    <hyperlink ref="B13" r:id="rId4" display="http://www.shutterstock.com/pic-68876089/stock-photo-ancient-theater-in-acropolis-greece-athnes.html?src=fNHMJ3FrgYNG3TPiNDHyrg-1-19"/>
    <hyperlink ref="B15" r:id="rId5" display="http://www.shutterstock.com/pic-378757225/stock-photo-the-shakespeare-globe-theatre-in-london-england-uk.html?src=4P88SIxREBVkA-c9rR5nVA-1-2"/>
    <hyperlink ref="B18" r:id="rId6" display="http://www.shutterstock.com/pic.mhtml?id=129162242&amp;src=id"/>
    <hyperlink ref="B19" r:id="rId7" display="http://www.shutterstock.com/pic.mhtml?id=295915793&amp;src=id"/>
    <hyperlink ref="B20" r:id="rId8" display="http://www.shutterstock.com/pic.mhtml?id=129391076&amp;src=id"/>
    <hyperlink ref="B21" r:id="rId9" display="http://www.shutterstock.com/pic-313789634/stock-photo-national-military-forces-with-flag-on-background-conceptual-series-colombia.html?src=nxoi7xbEwWDh7nP0h-bbqw-1-20"/>
    <hyperlink ref="B22" r:id="rId10" display="http://www.shutterstock.com/pic.mhtml?id=293854103&amp;src=id"/>
    <hyperlink ref="B23" r:id="rId11" display="http://www.shutterstock.com/pic.mhtml?id=313996466&amp;src=id"/>
  </hyperlinks>
  <pageMargins left="0.75" right="0.75" top="1" bottom="1" header="0.5" footer="0.5"/>
  <pageSetup orientation="portrait" horizontalDpi="4294967292" verticalDpi="4294967292"/>
  <drawing r:id="rId1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89" t="s">
        <v>38</v>
      </c>
      <c r="B1" s="90"/>
      <c r="C1" s="90"/>
      <c r="D1" s="90"/>
      <c r="E1" s="90"/>
      <c r="F1" s="91"/>
    </row>
    <row r="2" spans="1:11">
      <c r="A2" s="30" t="s">
        <v>42</v>
      </c>
      <c r="B2" s="31"/>
      <c r="C2" s="92" t="s">
        <v>13</v>
      </c>
      <c r="D2" s="93"/>
      <c r="E2" s="94"/>
      <c r="F2" s="32"/>
    </row>
    <row r="3" spans="1:11" ht="63">
      <c r="A3" s="33" t="s">
        <v>43</v>
      </c>
      <c r="B3" s="31"/>
      <c r="C3" s="98" t="s">
        <v>14</v>
      </c>
      <c r="D3" s="99"/>
      <c r="E3" s="100"/>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1" t="str">
        <f>CONCATENATE(H21,"_",I21,"_",J21,"_CO")</f>
        <v>LE_07_04_CO</v>
      </c>
      <c r="E5" s="102"/>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87" t="str">
        <f>CONCATENATE("SolicitudGrafica_",D5,".xls")</f>
        <v>SolicitudGrafica_LE_07_04_CO.xls</v>
      </c>
      <c r="E7" s="87"/>
      <c r="F7" s="88"/>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89" t="s">
        <v>41</v>
      </c>
      <c r="B13" s="90"/>
      <c r="C13" s="90"/>
      <c r="D13" s="90"/>
      <c r="E13" s="90"/>
      <c r="F13" s="91"/>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2" t="s">
        <v>49</v>
      </c>
      <c r="D15" s="93"/>
      <c r="E15" s="93"/>
      <c r="F15" s="94"/>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5" t="str">
        <f>CONCATENATE(H21,"_",I21,"_",J21,"_",K45)</f>
        <v>LE_07_04_REC10</v>
      </c>
      <c r="E17" s="96"/>
      <c r="F17" s="97"/>
      <c r="J17" s="22">
        <v>14</v>
      </c>
      <c r="K17" s="22">
        <v>14</v>
      </c>
    </row>
    <row r="18" spans="1:11" ht="79.5" thickBot="1">
      <c r="A18" s="33" t="s">
        <v>48</v>
      </c>
      <c r="B18" s="31"/>
      <c r="C18" s="59" t="s">
        <v>120</v>
      </c>
      <c r="D18" s="87" t="str">
        <f>CONCATENATE("SolicitudGrafica_",D17,".xls")</f>
        <v>SolicitudGrafica_LE_07_04_REC10.xls</v>
      </c>
      <c r="E18" s="87"/>
      <c r="F18" s="88"/>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4" t="s">
        <v>56</v>
      </c>
      <c r="B1" s="104" t="s">
        <v>149</v>
      </c>
      <c r="C1" s="104" t="s">
        <v>63</v>
      </c>
      <c r="D1" s="104" t="s">
        <v>64</v>
      </c>
      <c r="E1" s="104" t="s">
        <v>5</v>
      </c>
      <c r="F1" s="104" t="s">
        <v>65</v>
      </c>
      <c r="G1" s="104" t="s">
        <v>66</v>
      </c>
      <c r="H1" s="103" t="s">
        <v>68</v>
      </c>
      <c r="I1" s="103"/>
    </row>
    <row r="2" spans="1:10">
      <c r="A2" s="104"/>
      <c r="B2" s="104"/>
      <c r="C2" s="104"/>
      <c r="D2" s="104"/>
      <c r="E2" s="104"/>
      <c r="F2" s="104"/>
      <c r="G2" s="104"/>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69"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3" customFormat="1" ht="14.75" customHeight="1">
      <c r="A15" s="71" t="s">
        <v>96</v>
      </c>
      <c r="B15" s="71"/>
      <c r="C15" s="71" t="s">
        <v>97</v>
      </c>
      <c r="D15" s="72" t="s">
        <v>98</v>
      </c>
      <c r="E15" s="71" t="s">
        <v>93</v>
      </c>
      <c r="F15" s="71" t="s">
        <v>117</v>
      </c>
      <c r="G15" s="71"/>
      <c r="H15" s="72" t="s">
        <v>122</v>
      </c>
      <c r="I15" s="71"/>
      <c r="J15" s="73"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68"/>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68"/>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GYI GYI</cp:lastModifiedBy>
  <dcterms:created xsi:type="dcterms:W3CDTF">2014-07-01T23:43:25Z</dcterms:created>
  <dcterms:modified xsi:type="dcterms:W3CDTF">2016-03-30T13:39:07Z</dcterms:modified>
</cp:coreProperties>
</file>