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Cris\Downloads\"/>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8800" windowHeight="1243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F12" i="1" s="1"/>
  <c r="G12" i="1" s="1"/>
  <c r="I10" i="1"/>
  <c r="C10" i="1"/>
  <c r="A10" i="1"/>
  <c r="M8" i="1"/>
  <c r="M7" i="1"/>
  <c r="M6" i="1"/>
  <c r="M5" i="1"/>
  <c r="F5" i="1"/>
  <c r="M4" i="1"/>
  <c r="M3" i="1"/>
  <c r="M2" i="1"/>
  <c r="M1" i="1"/>
  <c r="E9" i="1" s="1"/>
  <c r="H12" i="1" l="1"/>
  <c r="H11" i="1"/>
  <c r="F11" i="1"/>
  <c r="G11" i="1" s="1"/>
  <c r="H10" i="1"/>
  <c r="A13" i="1"/>
  <c r="F10" i="1"/>
  <c r="G10" i="1" s="1"/>
  <c r="F13" i="1" l="1"/>
  <c r="G13" i="1" s="1"/>
  <c r="H13" i="1"/>
  <c r="A14" i="1"/>
  <c r="F14" i="1" l="1"/>
  <c r="G14" i="1" s="1"/>
  <c r="H14" i="1"/>
  <c r="A15" i="1"/>
  <c r="F15" i="1" l="1"/>
  <c r="G15" i="1" s="1"/>
  <c r="H15" i="1"/>
  <c r="A16" i="1"/>
  <c r="F16" i="1" l="1"/>
  <c r="G16" i="1" s="1"/>
  <c r="H16" i="1"/>
  <c r="A17" i="1"/>
  <c r="F17" i="1" l="1"/>
  <c r="G17" i="1" s="1"/>
  <c r="H17" i="1"/>
  <c r="A18" i="1"/>
  <c r="F18" i="1" l="1"/>
  <c r="G18" i="1" s="1"/>
  <c r="H18" i="1"/>
  <c r="A19" i="1"/>
  <c r="F19" i="1" l="1"/>
  <c r="G19" i="1" s="1"/>
  <c r="H19" i="1"/>
  <c r="A20" i="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<sst xmlns="http://schemas.openxmlformats.org/spreadsheetml/2006/main" count="394" uniqueCount="201">
  <si>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</si>
  <si>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</si>
  <si>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</si>
  <si>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</si>
  <si>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</si>
  <si>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</si>
  <si>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</si>
  <si>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</si>
  <si>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</si>
  <si>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</si>
  <si>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</si>
  <si>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</si>
  <si>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</si>
  <si>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</si>
  <si>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</si>
  <si>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</si>
  <si>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</si>
  <si>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</si>
  <si>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</si>
  <si>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</si>
  <si>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</si>
  <si>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</si>
  <si>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</si>
  <si>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</si>
  <si>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</si>
  <si>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</si>
  <si>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</si>
  <si>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</si>
  <si>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</si>
  <si>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</si>
  <si>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</si>
  <si>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</si>
  <si>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</si>
  <si>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</si>
  <si>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</si>
  <si>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</si>
  <si>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</si>
  <si>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</si>
  <si>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</si>
  <si>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</si>
  <si>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</si>
  <si>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</si>
  <si>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</si>
  <si>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</si>
  <si>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</si>
  <si>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</si>
  <si>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</si>
  <si>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</si>
  <si>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</si>
  <si>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</si>
  <si>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</si>
  <si>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</si>
  <si>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</si>
  <si>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</si>
  <si>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</si>
  <si>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</si>
  <si>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</si>
  <si>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</si>
  <si>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</si>
  <si>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</si>
  <si>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</si>
  <si>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</si>
  <si>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</si>
  <si>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</si>
  <si>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</si>
  <si>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</si>
  <si>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</si>
  <si>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</si>
  <si>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</si>
  <si>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</si>
  <si>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</si>
  <si>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</si>
  <si>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</si>
  <si>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</si>
  <si>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</si>
  <si>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</si>
  <si>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</si>
  <si>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</si>
  <si>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</si>
  <si>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</si>
  <si>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</si>
  <si>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</si>
  <si>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</si>
  <si>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</si>
  <si>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</si>
  <si>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</si>
  <si>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</si>
  <si>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</si>
  <si>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</si>
  <si>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</si>
  <si>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</si>
  <si>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</si>
  <si>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</si>
  <si>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</si>
  <si>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</si>
  <si>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</si>
  <si>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</si>
  <si>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</si>
  <si>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</si>
  <si>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</si>
  <si>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</si>
  <si>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</si>
  <si>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</si>
  <si>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</si>
  <si>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</si>
  <si>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</si>
  <si>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</si>
  <si>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</si>
  <si>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</si>
  <si>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</si>
  <si>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</si>
  <si>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</si>
  <si>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</si>
  <si>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</si>
  <si>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</si>
  <si>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</si>
  <si>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</si>
  <si>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</si>
  <si>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</si>
  <si>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</si>
  <si>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</si>
  <si>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</si>
  <si>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</si>
  <si>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</si>
  <si>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</si>
  <si>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</si>
  <si>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</si>
  <si>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</si>
  <si>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</si>
  <si>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</si>
  <si>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</si>
  <si>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</si>
  <si>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</si>
  <si>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</si>
  <si>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</si>
  <si>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</si>
  <si>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</si>
  <si>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</si>
  <si>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</si>
  <si>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</si>
  <si>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</si>
  <si>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</si>
  <si>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</si>
  <si>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</si>
  <si>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</si>
  <si>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</si>
  <si>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</si>
  <si>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</si>
  <si>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</si>
  <si>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</si>
  <si>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</si>
  <si>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</si>
  <si>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</si>
  <si>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</si>
  <si>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</si>
  <si>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</si>
  <si>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</si>
  <si>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</si>
  <si>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</si>
  <si>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</si>
  <si>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</si>
  <si>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</si>
  <si>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</si>
  <si>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</si>
  <si>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</si>
  <si>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</si>
  <si>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</si>
  <si>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</si>
  <si>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</si>
  <si>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</si>
  <si>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</si>
  <si>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</si>
  <si>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</si>
  <si>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</si>
  <si>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</si>
  <si>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</si>
  <si>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</si>
  <si>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</si>
  <si>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</si>
  <si>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</si>
  <si>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</si>
  <si>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</si>
  <si>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</si>
  <si>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</si>
  <si>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</si>
  <si>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</si>
  <si>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</si>
  <si>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Las composiciones de arte menor y de arte mayor</t>
  </si>
  <si>
    <t>Cristian Pineda</t>
  </si>
  <si>
    <t>LE_06_06_REC300</t>
  </si>
  <si>
    <t>Fotografía</t>
  </si>
  <si>
    <t>gente reunida en mesa, trabajando</t>
  </si>
  <si>
    <t>conversación entre hombre y mujer, en dibujo</t>
  </si>
  <si>
    <t>mujer hablando al oído de un hombre</t>
  </si>
  <si>
    <t xml:space="preserve">tres personas en entrevista </t>
  </si>
  <si>
    <t>pareja dialogando</t>
  </si>
  <si>
    <t>padre e hijo probándose ropa</t>
  </si>
  <si>
    <t>familia con el abuelo</t>
  </si>
  <si>
    <t>padre escuchando vientre</t>
  </si>
  <si>
    <t>dos personas discutiendo si fue primero el huevo o la gallina</t>
  </si>
  <si>
    <t>puños de boxeo y humbre mediando</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</si>
</sst>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B1" zoomScale="120" zoomScaleNormal="120" zoomScalePageLayoutView="140" workbookViewId="0">
      <pane ySplit="9" topLeftCell="A10" activePane="bottomLeft" state="frozen"/>
      <selection pane="bottomLeft" activeCell="B20" sqref="B20"/>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M5A</v>
      </c>
    </row>
    <row r="2" spans="1:16" ht="15.75" x14ac:dyDescent="0.25">
      <c r="A2" s="1"/>
      <c r="B2" s="3" t="s">
        <v>121</v>
      </c>
      <c r="C2" s="85" t="s">
        <v>24</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6</v>
      </c>
      <c r="D3" s="88"/>
      <c r="F3" s="80">
        <v>42442</v>
      </c>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188</v>
      </c>
      <c r="D5" s="90"/>
      <c r="E5" s="5"/>
      <c r="F5" s="37" t="str">
        <f>IF(G4="Recurso","Motor del recurso","")</f>
        <v>Motor del recurso</v>
      </c>
      <c r="G5" s="61" t="s">
        <v>57</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M5A</v>
      </c>
      <c r="F9" s="57" t="s">
        <v>61</v>
      </c>
      <c r="G9" s="57" t="s">
        <v>59</v>
      </c>
      <c r="H9" s="57" t="s">
        <v>60</v>
      </c>
      <c r="I9" s="57" t="s">
        <v>114</v>
      </c>
      <c r="J9" s="18" t="s">
        <v>6</v>
      </c>
      <c r="K9" s="19" t="s">
        <v>7</v>
      </c>
      <c r="O9" s="2" t="str">
        <f>'Definición técnica de imagenes'!A11</f>
        <v>M10B</v>
      </c>
    </row>
    <row r="10" spans="1:16" s="11" customFormat="1" ht="15.75" x14ac:dyDescent="0.25">
      <c r="A10" s="12" t="str">
        <f>IF(OR(B10&lt;&gt;"",J10&lt;&gt;""),"IMG01","")</f>
        <v>IMG01</v>
      </c>
      <c r="B10">
        <v>140755696</v>
      </c>
      <c r="C10" s="20" t="str">
        <f t="shared" ref="C10:C41" si="0">IF(OR(B10&lt;&gt;"",J10&lt;&gt;""),IF($G$4="Recurso",CONCATENATE($G$4," ",$G$5),$G$4),"")</f>
        <v>Recurso M5A</v>
      </c>
      <c r="D10" s="63" t="s">
        <v>190</v>
      </c>
      <c r="E10" s="63" t="s">
        <v>155</v>
      </c>
      <c r="F10" s="13" t="str">
        <f t="shared" ref="F10" ca="1" si="1">IF(OR(B10&lt;&gt;"",J10&lt;&gt;""),CONCATENATE($C$7,"_",$A10,IF($G$4="Cuaderno de Estudio","_small",CONCATENATE(IF(I10="","","n"),IF(LEFT($G$5,1)="F",".jpg",".png")))),"")</f>
        <v>LE_06_06_REC300_IMG01n.png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LE_06_06_REC300_IMG01a.png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t="s">
        <v>191</v>
      </c>
      <c r="K10" s="64"/>
      <c r="O10" s="2" t="str">
        <f>'Definición técnica de imagenes'!A12</f>
        <v>M12D</v>
      </c>
    </row>
    <row r="11" spans="1:16" s="11" customFormat="1" ht="13.9" customHeight="1" x14ac:dyDescent="0.25">
      <c r="A11" s="12" t="str">
        <f t="shared" ref="A11:A18" si="3">IF(OR(B11&lt;&gt;"",J11&lt;&gt;""),CONCATENATE(LEFT(A10,3),IF(MID(A10,4,2)+1&lt;10,CONCATENATE("0",MID(A10,4,2)+1))),"")</f>
        <v>IMG02</v>
      </c>
      <c r="B11">
        <v>359095973</v>
      </c>
      <c r="C11" s="20" t="str">
        <f t="shared" si="0"/>
        <v>Recurso M5A</v>
      </c>
      <c r="D11" s="63" t="s">
        <v>190</v>
      </c>
      <c r="E11" s="63" t="s">
        <v>155</v>
      </c>
      <c r="F11" s="13" t="str">
        <f t="shared" ref="F11:F74" ca="1" si="4">IF(OR(B11&lt;&gt;"",J11&lt;&gt;""),CONCATENATE($C$7,"_",$A11,IF($G$4="Cuaderno de Estudio","_small",CONCATENATE(IF(I11="","","n"),IF(LEFT($G$5,1)="F",".jpg",".png")))),"")</f>
        <v>LE_06_06_REC300_IMG02n.png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LE_06_06_REC300_IMG02a.png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4" t="s">
        <v>192</v>
      </c>
      <c r="K11" s="65"/>
      <c r="O11" s="2" t="str">
        <f>'Definición técnica de imagenes'!A13</f>
        <v>M101</v>
      </c>
    </row>
    <row r="12" spans="1:16" s="11" customFormat="1" ht="15.75" x14ac:dyDescent="0.25">
      <c r="A12" s="12" t="str">
        <f t="shared" si="3"/>
        <v>IMG03</v>
      </c>
      <c r="B12">
        <v>170143766</v>
      </c>
      <c r="C12" s="20" t="str">
        <f t="shared" si="0"/>
        <v>Recurso M5A</v>
      </c>
      <c r="D12" s="63" t="s">
        <v>190</v>
      </c>
      <c r="E12" s="63" t="s">
        <v>155</v>
      </c>
      <c r="F12" s="13" t="str">
        <f t="shared" ca="1" si="4"/>
        <v>LE_06_06_REC300_IMG03n.png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5"/>
        <v>LE_06_06_REC300_IMG03a.png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64" t="s">
        <v>193</v>
      </c>
      <c r="K12" s="64"/>
      <c r="O12" s="2" t="str">
        <f>'Definición técnica de imagenes'!A18</f>
        <v>Diaporama F1</v>
      </c>
    </row>
    <row r="13" spans="1:16" s="11" customFormat="1" ht="15.75" x14ac:dyDescent="0.25">
      <c r="A13" s="12" t="str">
        <f t="shared" si="3"/>
        <v>IMG04</v>
      </c>
      <c r="B13">
        <v>241058443</v>
      </c>
      <c r="C13" s="20" t="str">
        <f t="shared" si="0"/>
        <v>Recurso M5A</v>
      </c>
      <c r="D13" s="63" t="s">
        <v>190</v>
      </c>
      <c r="E13" s="63" t="s">
        <v>155</v>
      </c>
      <c r="F13" s="13" t="str">
        <f t="shared" ca="1" si="4"/>
        <v>LE_06_06_REC300_IMG04n.png</v>
      </c>
      <c r="G13" s="13" t="str">
        <f ca="1">IF($F13&lt;&gt;"",IF($G$4="Recurso",VLOOKUP($E13,OFFSET('Definición técnica de imagenes'!$A$1,MATCH($G$5,'Definición técnica de imagenes'!$A$1:$A$104,0)-1,1,COUNTIF('Definición técnica de imagenes'!$A$3:$A$102,$G$5),5),5,FALSE),'Definición técnica de imagenes'!$F$16),"")</f>
        <v>286 x 286 px</v>
      </c>
      <c r="H13" s="13" t="str">
        <f t="shared" ca="1" si="5"/>
        <v>LE_06_06_REC300_IMG04a.png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500 x 500 px</v>
      </c>
      <c r="J13" s="64" t="s">
        <v>194</v>
      </c>
      <c r="K13" s="64"/>
      <c r="O13" s="2" t="str">
        <f>'Definición técnica de imagenes'!A19</f>
        <v>F4</v>
      </c>
    </row>
    <row r="14" spans="1:16" s="11" customFormat="1" ht="15.75" x14ac:dyDescent="0.25">
      <c r="A14" s="12" t="str">
        <f t="shared" si="3"/>
        <v>IMG05</v>
      </c>
      <c r="B14">
        <v>373552009</v>
      </c>
      <c r="C14" s="20" t="str">
        <f t="shared" si="0"/>
        <v>Recurso M5A</v>
      </c>
      <c r="D14" s="63" t="s">
        <v>190</v>
      </c>
      <c r="E14" s="63" t="s">
        <v>155</v>
      </c>
      <c r="F14" s="13" t="str">
        <f t="shared" ca="1" si="4"/>
        <v>LE_06_06_REC300_IMG05n.png</v>
      </c>
      <c r="G14" s="13" t="str">
        <f ca="1">IF($F14&lt;&gt;"",IF($G$4="Recurso",VLOOKUP($E14,OFFSET('Definición técnica de imagenes'!$A$1,MATCH($G$5,'Definición técnica de imagenes'!$A$1:$A$104,0)-1,1,COUNTIF('Definición técnica de imagenes'!$A$3:$A$102,$G$5),5),5,FALSE),'Definición técnica de imagenes'!$F$16),"")</f>
        <v>286 x 286 px</v>
      </c>
      <c r="H14" s="13" t="str">
        <f t="shared" ca="1" si="5"/>
        <v>LE_06_06_REC300_IMG05a.png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500 x 500 px</v>
      </c>
      <c r="J14" s="64" t="s">
        <v>195</v>
      </c>
      <c r="K14" s="64"/>
      <c r="O14" s="2" t="str">
        <f>'Definición técnica de imagenes'!A22</f>
        <v>F6</v>
      </c>
    </row>
    <row r="15" spans="1:16" s="11" customFormat="1" ht="15.75" x14ac:dyDescent="0.25">
      <c r="A15" s="12" t="str">
        <f t="shared" si="3"/>
        <v>IMG06</v>
      </c>
      <c r="B15">
        <v>259945886</v>
      </c>
      <c r="C15" s="20" t="str">
        <f t="shared" si="0"/>
        <v>Recurso M5A</v>
      </c>
      <c r="D15" s="63" t="s">
        <v>190</v>
      </c>
      <c r="E15" s="63" t="s">
        <v>155</v>
      </c>
      <c r="F15" s="13" t="str">
        <f t="shared" ca="1" si="4"/>
        <v>LE_06_06_REC300_IMG06n.png</v>
      </c>
      <c r="G15" s="13" t="str">
        <f ca="1">IF($F15&lt;&gt;"",IF($G$4="Recurso",VLOOKUP($E15,OFFSET('Definición técnica de imagenes'!$A$1,MATCH($G$5,'Definición técnica de imagenes'!$A$1:$A$104,0)-1,1,COUNTIF('Definición técnica de imagenes'!$A$3:$A$102,$G$5),5),5,FALSE),'Definición técnica de imagenes'!$F$16),"")</f>
        <v>286 x 286 px</v>
      </c>
      <c r="H15" s="13" t="str">
        <f t="shared" ca="1" si="5"/>
        <v>LE_06_06_REC300_IMG06a.png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500 x 500 px</v>
      </c>
      <c r="J15" s="66" t="s">
        <v>196</v>
      </c>
      <c r="K15" s="66"/>
      <c r="O15" s="2" t="str">
        <f>'Definición técnica de imagenes'!A24</f>
        <v>F6B</v>
      </c>
    </row>
    <row r="16" spans="1:16" s="11" customFormat="1" ht="16.5" x14ac:dyDescent="0.3">
      <c r="A16" s="12" t="str">
        <f t="shared" si="3"/>
        <v>IMG07</v>
      </c>
      <c r="B16">
        <v>182368952</v>
      </c>
      <c r="C16" s="20" t="str">
        <f t="shared" si="0"/>
        <v>Recurso M5A</v>
      </c>
      <c r="D16" s="63" t="s">
        <v>190</v>
      </c>
      <c r="E16" s="63" t="s">
        <v>155</v>
      </c>
      <c r="F16" s="13" t="str">
        <f t="shared" ca="1" si="4"/>
        <v>LE_06_06_REC300_IMG07n.png</v>
      </c>
      <c r="G16" s="13" t="str">
        <f ca="1">IF($F16&lt;&gt;"",IF($G$4="Recurso",VLOOKUP($E16,OFFSET('Definición técnica de imagenes'!$A$1,MATCH($G$5,'Definición técnica de imagenes'!$A$1:$A$104,0)-1,1,COUNTIF('Definición técnica de imagenes'!$A$3:$A$102,$G$5),5),5,FALSE),'Definición técnica de imagenes'!$F$16),"")</f>
        <v>286 x 286 px</v>
      </c>
      <c r="H16" s="13" t="str">
        <f t="shared" ca="1" si="5"/>
        <v>LE_06_06_REC300_IMG07a.png</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500 x 500 px</v>
      </c>
      <c r="J16" s="67" t="s">
        <v>197</v>
      </c>
      <c r="K16" s="68"/>
      <c r="O16" s="2" t="str">
        <f>'Definición técnica de imagenes'!A25</f>
        <v>F7</v>
      </c>
    </row>
    <row r="17" spans="1:15" s="11" customFormat="1" ht="15.75" x14ac:dyDescent="0.25">
      <c r="A17" s="12" t="str">
        <f t="shared" si="3"/>
        <v>IMG08</v>
      </c>
      <c r="B17">
        <v>204419434</v>
      </c>
      <c r="C17" s="20" t="str">
        <f t="shared" si="0"/>
        <v>Recurso M5A</v>
      </c>
      <c r="D17" s="63" t="s">
        <v>190</v>
      </c>
      <c r="E17" s="63" t="s">
        <v>155</v>
      </c>
      <c r="F17" s="13" t="str">
        <f t="shared" ca="1" si="4"/>
        <v>LE_06_06_REC300_IMG08n.png</v>
      </c>
      <c r="G17" s="13" t="str">
        <f ca="1">IF($F17&lt;&gt;"",IF($G$4="Recurso",VLOOKUP($E17,OFFSET('Definición técnica de imagenes'!$A$1,MATCH($G$5,'Definición técnica de imagenes'!$A$1:$A$104,0)-1,1,COUNTIF('Definición técnica de imagenes'!$A$3:$A$102,$G$5),5),5,FALSE),'Definición técnica de imagenes'!$F$16),"")</f>
        <v>286 x 286 px</v>
      </c>
      <c r="H17" s="13" t="str">
        <f t="shared" ca="1" si="5"/>
        <v>LE_06_06_REC300_IMG08a.png</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500 x 500 px</v>
      </c>
      <c r="J17" s="66" t="s">
        <v>198</v>
      </c>
      <c r="K17" s="66"/>
      <c r="O17" s="2" t="str">
        <f>'Definición técnica de imagenes'!A27</f>
        <v>F7B</v>
      </c>
    </row>
    <row r="18" spans="1:15" s="11" customFormat="1" ht="27" x14ac:dyDescent="0.25">
      <c r="A18" s="12" t="str">
        <f t="shared" si="3"/>
        <v>IMG09</v>
      </c>
      <c r="B18">
        <v>282143516</v>
      </c>
      <c r="C18" s="20" t="str">
        <f t="shared" si="0"/>
        <v>Recurso M5A</v>
      </c>
      <c r="D18" s="63" t="s">
        <v>190</v>
      </c>
      <c r="E18" s="63" t="s">
        <v>155</v>
      </c>
      <c r="F18" s="13" t="str">
        <f t="shared" ca="1" si="4"/>
        <v>LE_06_06_REC300_IMG09n.png</v>
      </c>
      <c r="G18" s="13" t="str">
        <f ca="1">IF($F18&lt;&gt;"",IF($G$4="Recurso",VLOOKUP($E18,OFFSET('Definición técnica de imagenes'!$A$1,MATCH($G$5,'Definición técnica de imagenes'!$A$1:$A$104,0)-1,1,COUNTIF('Definición técnica de imagenes'!$A$3:$A$102,$G$5),5),5,FALSE),'Definición técnica de imagenes'!$F$16),"")</f>
        <v>286 x 286 px</v>
      </c>
      <c r="H18" s="13" t="str">
        <f t="shared" ca="1" si="5"/>
        <v>LE_06_06_REC300_IMG09a.png</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500 x 500 px</v>
      </c>
      <c r="J18" s="66" t="s">
        <v>199</v>
      </c>
      <c r="K18" s="66"/>
      <c r="O18" s="2" t="str">
        <f>'Definición técnica de imagenes'!A30</f>
        <v>F8</v>
      </c>
    </row>
    <row r="19" spans="1:15" s="11" customFormat="1" ht="16.5" x14ac:dyDescent="0.3">
      <c r="A19" s="12" t="str">
        <f t="shared" ref="A19:A50" si="6">IF(OR(B19&lt;&gt;"",J19&lt;&gt;""),CONCATENATE(LEFT(A18,3),IF(MID(A18,4,2)+1&lt;10,CONCATENATE("0",MID(A18,4,2)+1),MID(A18,4,2)+1)),"")</f>
        <v>IMG10</v>
      </c>
      <c r="B19">
        <v>344371520</v>
      </c>
      <c r="C19" s="20" t="str">
        <f t="shared" si="0"/>
        <v>Recurso M5A</v>
      </c>
      <c r="D19" s="63" t="s">
        <v>190</v>
      </c>
      <c r="E19" s="63" t="s">
        <v>155</v>
      </c>
      <c r="F19" s="13" t="str">
        <f t="shared" ca="1" si="4"/>
        <v>LE_06_06_REC300_IMG10n.png</v>
      </c>
      <c r="G19" s="13" t="str">
        <f ca="1">IF($F19&lt;&gt;"",IF($G$4="Recurso",VLOOKUP($E19,OFFSET('Definición técnica de imagenes'!$A$1,MATCH($G$5,'Definición técnica de imagenes'!$A$1:$A$104,0)-1,1,COUNTIF('Definición técnica de imagenes'!$A$3:$A$102,$G$5),5),5,FALSE),'Definición técnica de imagenes'!$F$16),"")</f>
        <v>286 x 286 px</v>
      </c>
      <c r="H19" s="13" t="str">
        <f t="shared" ca="1" si="5"/>
        <v>LE_06_06_REC300_IMG10a.png</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500 x 500 px</v>
      </c>
      <c r="J19" s="67" t="s">
        <v>200</v>
      </c>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Cris Pineda</cp:lastModifiedBy>
  <dcterms:created xsi:type="dcterms:W3CDTF">2014-07-01T23:43:25Z</dcterms:created>
  <dcterms:modified xsi:type="dcterms:W3CDTF">2016-03-14T01:28:41Z</dcterms:modified>
</cp:coreProperties>
</file>