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35" i="1" l="1"/>
  <c r="H35" i="1"/>
  <c r="F35" i="1"/>
  <c r="G35" i="1"/>
  <c r="F32" i="1"/>
  <c r="G32" i="1"/>
  <c r="I32" i="1"/>
  <c r="H32" i="1"/>
  <c r="F33" i="1"/>
  <c r="G33" i="1"/>
  <c r="I33" i="1"/>
  <c r="H33" i="1"/>
  <c r="I31" i="1"/>
  <c r="F31" i="1"/>
  <c r="G31" i="1"/>
  <c r="H31" i="1"/>
  <c r="F30" i="1"/>
  <c r="G30" i="1"/>
  <c r="I30" i="1"/>
  <c r="H30" i="1"/>
  <c r="F25" i="1"/>
  <c r="G25" i="1"/>
  <c r="I25" i="1"/>
  <c r="H25" i="1"/>
  <c r="F24" i="1"/>
  <c r="G24" i="1"/>
  <c r="I24" i="1"/>
  <c r="H24" i="1"/>
  <c r="F23" i="1"/>
  <c r="G23" i="1"/>
  <c r="I23" i="1"/>
  <c r="H23" i="1"/>
  <c r="F26" i="1"/>
  <c r="G26" i="1"/>
  <c r="I26" i="1"/>
  <c r="H26" i="1"/>
  <c r="F22" i="1"/>
  <c r="G22" i="1"/>
  <c r="I22" i="1"/>
  <c r="H22" i="1"/>
  <c r="F18" i="1"/>
  <c r="F19" i="1"/>
  <c r="F20" i="1"/>
  <c r="F21" i="1"/>
  <c r="G19" i="1"/>
  <c r="G20" i="1"/>
  <c r="G21" i="1"/>
  <c r="I16" i="1"/>
  <c r="I17" i="1"/>
  <c r="I18" i="1"/>
  <c r="I19" i="1"/>
  <c r="I20" i="1"/>
  <c r="I21" i="1"/>
  <c r="H16" i="1"/>
  <c r="H17" i="1"/>
  <c r="H18" i="1"/>
  <c r="H19" i="1"/>
  <c r="H20" i="1"/>
  <c r="H21" i="1"/>
  <c r="F11" i="1"/>
  <c r="I15" i="1"/>
  <c r="H15" i="1"/>
  <c r="F17" i="1"/>
  <c r="G17" i="1"/>
  <c r="G18" i="1"/>
  <c r="F16" i="1"/>
  <c r="G16" i="1"/>
  <c r="F14" i="1"/>
  <c r="G14" i="1"/>
  <c r="F15" i="1"/>
  <c r="G15" i="1"/>
  <c r="F12" i="1"/>
  <c r="G12" i="1"/>
  <c r="I14" i="1"/>
  <c r="H14" i="1"/>
  <c r="I12" i="1"/>
  <c r="H12" i="1"/>
  <c r="C12" i="1"/>
  <c r="A10" i="1"/>
  <c r="I11" i="1"/>
  <c r="I13" i="1"/>
  <c r="I27" i="1"/>
  <c r="I28" i="1"/>
  <c r="I29" i="1"/>
  <c r="I34"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3" i="1"/>
  <c r="H27" i="1"/>
  <c r="H28" i="1"/>
  <c r="H29" i="1"/>
  <c r="H34"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G11" i="1"/>
  <c r="F13" i="1"/>
  <c r="G13" i="1"/>
  <c r="F27" i="1"/>
  <c r="G27" i="1"/>
  <c r="F28" i="1"/>
  <c r="G28" i="1"/>
  <c r="F29" i="1"/>
  <c r="G29" i="1"/>
  <c r="F34" i="1"/>
  <c r="G34"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3" i="1"/>
  <c r="C10" i="1"/>
  <c r="F5" i="1"/>
  <c r="G10" i="1"/>
</calcChain>
</file>

<file path=xl/sharedStrings.xml><?xml version="1.0" encoding="utf-8"?>
<sst xmlns="http://schemas.openxmlformats.org/spreadsheetml/2006/main" count="381" uniqueCount="211">
  <si>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</si>
  <si>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</si>
  <si>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</si>
  <si>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</si>
  <si>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</si>
  <si>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</si>
  <si>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</si>
  <si>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</si>
  <si>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</si>
  <si>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</si>
  <si>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</si>
  <si>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</si>
  <si>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</si>
  <si>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</si>
  <si>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</si>
  <si>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</si>
  <si>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</si>
  <si>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</si>
  <si>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</si>
  <si>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</si>
  <si>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</si>
  <si>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</si>
  <si>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</si>
  <si>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</si>
  <si>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</si>
  <si>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</si>
  <si>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</si>
  <si>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</si>
  <si>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</si>
  <si>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</si>
  <si>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</si>
  <si>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</si>
  <si>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</si>
  <si>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</si>
  <si>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</si>
  <si>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</si>
  <si>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</si>
  <si>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</si>
  <si>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</si>
  <si>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</si>
  <si>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</si>
  <si>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</si>
  <si>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</si>
  <si>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</si>
  <si>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</si>
  <si>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</si>
  <si>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</si>
  <si>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</si>
  <si>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</si>
  <si>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</si>
  <si>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</si>
  <si>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</si>
  <si>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</si>
  <si>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</si>
  <si>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</si>
  <si>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</si>
  <si>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</si>
  <si>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</si>
  <si>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</si>
  <si>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</si>
  <si>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</si>
  <si>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</si>
  <si>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</si>
  <si>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</si>
  <si>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</si>
  <si>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</si>
  <si>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</si>
  <si>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</si>
  <si>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</si>
  <si>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</si>
  <si>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</si>
  <si>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</si>
  <si>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</si>
  <si>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</si>
  <si>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</si>
  <si>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</si>
  <si>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</si>
  <si>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</si>
  <si>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</si>
  <si>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</si>
  <si>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</si>
  <si>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</si>
  <si>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</si>
  <si>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</si>
  <si>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</si>
  <si>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</si>
  <si>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</si>
  <si>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</si>
  <si>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</si>
  <si>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</si>
  <si>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</si>
  <si>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</si>
  <si>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</si>
  <si>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</si>
  <si>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</si>
  <si>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</si>
  <si>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</si>
  <si>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</si>
  <si>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</si>
  <si>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</si>
  <si>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</si>
  <si>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</si>
  <si>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</si>
  <si>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</si>
  <si>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</si>
  <si>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</si>
  <si>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</si>
  <si>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</si>
  <si>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</si>
  <si>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</si>
  <si>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</si>
  <si>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</si>
  <si>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</si>
  <si>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</si>
  <si>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</si>
  <si>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</si>
  <si>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</si>
  <si>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</si>
  <si>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</si>
  <si>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</si>
  <si>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</si>
  <si>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</si>
  <si>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</si>
  <si>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</si>
  <si>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</si>
  <si>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</si>
  <si>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</si>
  <si>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</si>
  <si>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</si>
  <si>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</si>
  <si>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</si>
  <si>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</si>
  <si>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</si>
  <si>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</si>
  <si>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</si>
  <si>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</si>
  <si>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</si>
  <si>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</si>
  <si>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</si>
  <si>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</si>
  <si>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</si>
  <si>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</si>
  <si>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</si>
  <si>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</si>
  <si>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</si>
  <si>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</si>
  <si>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</si>
  <si>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</si>
  <si>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Cuaderno de Estudio</t>
  </si>
  <si>
    <t>IMG02</t>
  </si>
  <si>
    <t>IMG03</t>
  </si>
  <si>
    <t>IMG04</t>
  </si>
  <si>
    <t>IMG05</t>
  </si>
  <si>
    <t>IMG06</t>
  </si>
  <si>
    <t>IMG07</t>
  </si>
  <si>
    <t>IMG08</t>
  </si>
  <si>
    <t>IMG09</t>
  </si>
  <si>
    <t>IMG10</t>
  </si>
  <si>
    <t>IMG11</t>
  </si>
  <si>
    <t>IMG12</t>
  </si>
  <si>
    <t>IMG14</t>
  </si>
  <si>
    <t>IMG13</t>
  </si>
  <si>
    <t>Números Reales</t>
  </si>
  <si>
    <t>Cristhian Bello</t>
  </si>
  <si>
    <t>MA_11_01_CO</t>
  </si>
  <si>
    <t xml:space="preserve">http://static0.planetasaber.com/encyclopedia/Data/Imagenes/FOTOS/001UHB01.jpg </t>
  </si>
  <si>
    <t>Gusano sobre una regla.</t>
  </si>
  <si>
    <t>4 Eso/Matemáticas/Intervalos/Intervalos Acotados Abiertos/primera imagen</t>
  </si>
  <si>
    <t>4 Eso/Matematicas/Intervalos/Intervalos Acotados Abiertos/segunda imagen</t>
  </si>
  <si>
    <t>4 Eso/Matematicas/Intervalos/Intervalos Acotados Abiertos/tercera imagen</t>
  </si>
  <si>
    <t>4 Eso/Matematicas/Intervalos/Intervalos Acotados Cerrados</t>
  </si>
  <si>
    <t xml:space="preserve">4 Eso/Matematicas/Intervalos/Intervalos Semiabiertos/primera imagen </t>
  </si>
  <si>
    <t xml:space="preserve">4 Eso/Matematicas/Intervalos/Intervalos Semiabiertos/segunda  imagen </t>
  </si>
  <si>
    <t>4 Eso/Matemáticas/Intervalos/Intervalos Semiabiertos/tercera imagen</t>
  </si>
  <si>
    <t>IMG15</t>
  </si>
  <si>
    <t>IMG16</t>
  </si>
  <si>
    <t>4 Eso/Matemáticas/Intervalos/Intervalos Semiabiertos/cuarta imagen</t>
  </si>
  <si>
    <t>IMG17</t>
  </si>
  <si>
    <t>IMG18</t>
  </si>
  <si>
    <t>IMG19</t>
  </si>
  <si>
    <t xml:space="preserve">http://upload.wikimedia.org/wikipedia/commons/thumb/c/c6/Intervalo_real_22.svg/120px-Intervalo_real_22.svg.png </t>
  </si>
  <si>
    <t xml:space="preserve">Tres rectas numericas, con los intervalos:(-∞,4); (-3,15] y  (-∞,4)∪(-3,15]  respectivamente. </t>
  </si>
  <si>
    <t>http://upload.wikimedia.org/wikipedia/commons/thumb/a/a9/Intervalo_real_20.svg/120px-Intervalo_real_20.svg.png</t>
  </si>
  <si>
    <t xml:space="preserve">Tres rectas numericas, con los intervalos: (-∞,4); (9,∞) y (-∞,4)∪(9,∞)  respectivamente. </t>
  </si>
  <si>
    <t>IMG20</t>
  </si>
  <si>
    <t>IMG21</t>
  </si>
  <si>
    <t>IMG22</t>
  </si>
  <si>
    <t>IMG23</t>
  </si>
  <si>
    <t>IMG24</t>
  </si>
  <si>
    <t>IMG25</t>
  </si>
  <si>
    <t xml:space="preserve">http://upload.wikimedia.org/wikipedia/commons/thumb/f/f6/Intervalo_real_23.svg/120px-Intervalo_real_23.svg.png </t>
  </si>
  <si>
    <t xml:space="preserve">Tres rectas numericas, con los intervalos:  (-∞,4), (-3,15] y (-∞,4)∩(-3,15]   respectivamente. </t>
  </si>
  <si>
    <t>http://upload.wikimedia.org/wikipedia/commons/thumb/8/8e/Intervalo_real_21.svg/120px-Intervalo_real_21.svg.png</t>
  </si>
  <si>
    <t xml:space="preserve">Tres rectas numericas, con los intervalos: (-∞,4); (9,∞) y(-∞,4)∩(9,∞)   respectivamente. </t>
  </si>
  <si>
    <t xml:space="preserve">http://upload.wikimedia.org/wikipedia/commons/thumb/d/d2/Intervalo_03.svg/300px-Intervalo_03.svg.png </t>
  </si>
  <si>
    <t>Dos rectas numéricas,  una con el intervalo [a,b) y otra con su complemento es decir el intervalo (-∞,a)∪[b,∞)</t>
  </si>
  <si>
    <t xml:space="preserve">http://aulaplaneta.planetasaber.com/encyclopedia/default.asp?idpack=11&amp;idpil=0015EF01&amp;ruta=Buscador </t>
  </si>
  <si>
    <t>Dos rectas numéricas,  una con el intervalo (-∞,a] y otra con su complemento es decir el intervalo (a,∞)</t>
  </si>
  <si>
    <t>Dibujar intervalo abierto (-2,2) en la recta numérica</t>
  </si>
  <si>
    <t>IMG26</t>
  </si>
  <si>
    <t>Dibujar la union de  intervalos  (-∞,-2)∪(2,∞)  en la recta numérica</t>
  </si>
  <si>
    <t>Falta llenar de color rojo desde 2 hasta onfinito</t>
  </si>
  <si>
    <t>Necesito que frente a las rectas esten los intervalos, ademas emplear  el simbolo de union</t>
  </si>
  <si>
    <t>OK</t>
  </si>
  <si>
    <t>Falta</t>
  </si>
  <si>
    <t>Ok</t>
  </si>
  <si>
    <t>ok</t>
  </si>
  <si>
    <t>Escribir los intervalos frente a  cada recta numérica</t>
  </si>
  <si>
    <t xml:space="preserve">Escribir los intervalos frente a  cada recta numérica. </t>
  </si>
  <si>
    <t>Es  necesario utilizar la simbologia matematica, el simbolo de pertenece, la equis en minuscula y  cursiva;  la R caracteristica del conjunto de los numeros reales.</t>
  </si>
  <si>
    <r>
      <t>Usar los superindices y el simbolo de los numeros reales IR</t>
    </r>
    <r>
      <rPr>
        <vertAlign val="superscript"/>
        <sz val="10"/>
        <color theme="1"/>
        <rFont val="Century Gothic"/>
        <family val="2"/>
      </rPr>
      <t>+</t>
    </r>
    <r>
      <rPr>
        <sz val="10"/>
        <color theme="1"/>
        <rFont val="Century Gothic"/>
        <family val="2"/>
      </rPr>
      <t xml:space="preserve"> e IR</t>
    </r>
    <r>
      <rPr>
        <vertAlign val="superscript"/>
        <sz val="10"/>
        <color theme="1"/>
        <rFont val="Century Gothi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</si>
</sst>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vertAlign val="superscript"/>
      <sz val="10"/>
      <color theme="1"/>
      <name val="Century Gothic"/>
      <family val="2"/>
    </font>
    <font>
      <sz val="11"/>
      <color rgb="FF000000"/>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1" fontId="4" fillId="0" borderId="5" xfId="51" applyNumberFormat="1" applyFill="1" applyBorder="1" applyAlignment="1">
      <alignment horizontal="left" vertical="center" wrapText="1"/>
    </xf>
    <xf numFmtId="0" fontId="0" fillId="0" borderId="5" xfId="0" applyBorder="1"/>
    <xf numFmtId="0" fontId="24" fillId="0" borderId="36" xfId="0" applyFont="1" applyBorder="1" applyAlignment="1">
      <alignment vertical="center" wrapText="1"/>
    </xf>
    <xf numFmtId="0" fontId="4" fillId="0" borderId="0" xfId="51"/>
    <xf numFmtId="0" fontId="4" fillId="0" borderId="5" xfId="51" applyBorder="1" applyAlignment="1">
      <alignment horizontal="left" wrapText="1"/>
    </xf>
    <xf numFmtId="1" fontId="2" fillId="0" borderId="37" xfId="0" applyNumberFormat="1" applyFont="1" applyFill="1" applyBorder="1" applyAlignment="1">
      <alignment vertical="center" wrapText="1"/>
    </xf>
    <xf numFmtId="0" fontId="2" fillId="0" borderId="37" xfId="0" applyFont="1" applyFill="1" applyBorder="1" applyAlignment="1">
      <alignment vertical="center" wrapText="1"/>
    </xf>
    <xf numFmtId="0" fontId="6" fillId="0" borderId="37" xfId="0" applyFont="1" applyBorder="1" applyAlignment="1">
      <alignment wrapText="1"/>
    </xf>
    <xf numFmtId="0" fontId="6" fillId="0" borderId="38" xfId="0" applyFont="1" applyBorder="1" applyAlignment="1">
      <alignment horizontal="left" wrapText="1"/>
    </xf>
    <xf numFmtId="0" fontId="2" fillId="0" borderId="38" xfId="0" applyFont="1" applyFill="1" applyBorder="1" applyAlignment="1">
      <alignment vertical="center" wrapText="1"/>
    </xf>
    <xf numFmtId="0" fontId="4" fillId="0" borderId="5" xfId="51" applyBorder="1"/>
    <xf numFmtId="0" fontId="22" fillId="0" borderId="5" xfId="0" applyFont="1" applyBorder="1" applyAlignment="1">
      <alignment horizontal="center" vertical="center"/>
    </xf>
    <xf numFmtId="0" fontId="22" fillId="0" borderId="0" xfId="0" applyFont="1" applyAlignment="1">
      <alignment vertical="center"/>
    </xf>
    <xf numFmtId="0" fontId="22" fillId="0" borderId="5" xfId="0" applyFont="1" applyBorder="1" applyAlignment="1">
      <alignment vertical="center"/>
    </xf>
    <xf numFmtId="0" fontId="6" fillId="9" borderId="37" xfId="0" applyFont="1" applyFill="1" applyBorder="1" applyAlignment="1">
      <alignment wrapText="1"/>
    </xf>
    <xf numFmtId="0" fontId="6" fillId="9" borderId="5" xfId="0" applyFont="1" applyFill="1" applyBorder="1" applyAlignment="1">
      <alignment vertical="center" wrapText="1"/>
    </xf>
    <xf numFmtId="0" fontId="6" fillId="9" borderId="5" xfId="0" applyFont="1" applyFill="1" applyBorder="1" applyAlignment="1">
      <alignment horizontal="left" vertical="center" wrapText="1"/>
    </xf>
    <xf numFmtId="0" fontId="6" fillId="9" borderId="5" xfId="0" applyFont="1" applyFill="1" applyBorder="1" applyAlignment="1">
      <alignment wrapText="1"/>
    </xf>
    <xf numFmtId="0" fontId="7" fillId="9" borderId="5" xfId="0" applyFont="1" applyFill="1" applyBorder="1" applyAlignment="1">
      <alignment wrapText="1"/>
    </xf>
    <xf numFmtId="0" fontId="8" fillId="0" borderId="5" xfId="0" applyFont="1" applyBorder="1" applyAlignment="1">
      <alignment vertical="top" wrapText="1"/>
    </xf>
    <xf numFmtId="0" fontId="22" fillId="9" borderId="5" xfId="0" applyFont="1"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533400</xdr:colOff>
          <xdr:row>10</xdr:row>
          <xdr:rowOff>504825</xdr:rowOff>
        </xdr:from>
        <xdr:to>
          <xdr:col>9</xdr:col>
          <xdr:colOff>5267325</xdr:colOff>
          <xdr:row>10</xdr:row>
          <xdr:rowOff>2209800</xdr:rowOff>
        </xdr:to>
        <xdr:sp macro="" textlink="">
          <xdr:nvSpPr>
            <xdr:cNvPr id="3081" name="Object 9" hidden="1">
              <a:extLst>
                <a:ext uri="{63B3BB69-23CF-44E3-9099-C40C66FF867C}">
                  <a14:compatExt spid="_x0000_s30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1485900</xdr:colOff>
          <xdr:row>11</xdr:row>
          <xdr:rowOff>714375</xdr:rowOff>
        </xdr:from>
        <xdr:to>
          <xdr:col>9</xdr:col>
          <xdr:colOff>4143375</xdr:colOff>
          <xdr:row>11</xdr:row>
          <xdr:rowOff>1200150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1295400</xdr:colOff>
          <xdr:row>12</xdr:row>
          <xdr:rowOff>152400</xdr:rowOff>
        </xdr:from>
        <xdr:to>
          <xdr:col>9</xdr:col>
          <xdr:colOff>4924425</xdr:colOff>
          <xdr:row>12</xdr:row>
          <xdr:rowOff>923925</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1247775</xdr:colOff>
          <xdr:row>13</xdr:row>
          <xdr:rowOff>85725</xdr:rowOff>
        </xdr:from>
        <xdr:to>
          <xdr:col>9</xdr:col>
          <xdr:colOff>5048250</xdr:colOff>
          <xdr:row>13</xdr:row>
          <xdr:rowOff>771525</xdr:rowOff>
        </xdr:to>
        <xdr:sp macro="" textlink="">
          <xdr:nvSpPr>
            <xdr:cNvPr id="3090" name="Object 18" hidden="1">
              <a:extLst>
                <a:ext uri="{63B3BB69-23CF-44E3-9099-C40C66FF867C}">
                  <a14:compatExt spid="_x0000_s30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1419225</xdr:colOff>
          <xdr:row>14</xdr:row>
          <xdr:rowOff>85725</xdr:rowOff>
        </xdr:from>
        <xdr:to>
          <xdr:col>9</xdr:col>
          <xdr:colOff>5086350</xdr:colOff>
          <xdr:row>14</xdr:row>
          <xdr:rowOff>885825</xdr:rowOff>
        </xdr:to>
        <xdr:sp macro="" textlink="">
          <xdr:nvSpPr>
            <xdr:cNvPr id="3091" name="Object 19" hidden="1">
              <a:extLst>
                <a:ext uri="{63B3BB69-23CF-44E3-9099-C40C66FF867C}">
                  <a14:compatExt spid="_x0000_s3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1200150</xdr:colOff>
          <xdr:row>15</xdr:row>
          <xdr:rowOff>190500</xdr:rowOff>
        </xdr:from>
        <xdr:to>
          <xdr:col>9</xdr:col>
          <xdr:colOff>5229225</xdr:colOff>
          <xdr:row>15</xdr:row>
          <xdr:rowOff>809625</xdr:rowOff>
        </xdr:to>
        <xdr:sp macro="" textlink="">
          <xdr:nvSpPr>
            <xdr:cNvPr id="3095" name="Object 23" hidden="1">
              <a:extLst>
                <a:ext uri="{63B3BB69-23CF-44E3-9099-C40C66FF867C}">
                  <a14:compatExt spid="_x0000_s3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616322</xdr:colOff>
      <xdr:row>16</xdr:row>
      <xdr:rowOff>425823</xdr:rowOff>
    </xdr:from>
    <xdr:to>
      <xdr:col>9</xdr:col>
      <xdr:colOff>3382867</xdr:colOff>
      <xdr:row>16</xdr:row>
      <xdr:rowOff>2998581</xdr:rowOff>
    </xdr:to>
    <xdr:pic>
      <xdr:nvPicPr>
        <xdr:cNvPr id="17" name="Imagen 16"/>
        <xdr:cNvPicPr/>
      </xdr:nvPicPr>
      <xdr:blipFill>
        <a:blip xmlns:r="http://schemas.openxmlformats.org/officeDocument/2006/relationships" r:embed="rId1"/>
        <a:stretch>
          <a:fillRect/>
        </a:stretch>
      </xdr:blipFill>
      <xdr:spPr>
        <a:xfrm>
          <a:off x="14601263" y="11945470"/>
          <a:ext cx="2766545" cy="2572758"/>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1581150</xdr:colOff>
          <xdr:row>17</xdr:row>
          <xdr:rowOff>390525</xdr:rowOff>
        </xdr:from>
        <xdr:to>
          <xdr:col>9</xdr:col>
          <xdr:colOff>3771900</xdr:colOff>
          <xdr:row>17</xdr:row>
          <xdr:rowOff>1419225</xdr:rowOff>
        </xdr:to>
        <xdr:sp macro="" textlink="">
          <xdr:nvSpPr>
            <xdr:cNvPr id="3098" name="Object 26" hidden="1">
              <a:extLst>
                <a:ext uri="{63B3BB69-23CF-44E3-9099-C40C66FF867C}">
                  <a14:compatExt spid="_x0000_s30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438150</xdr:colOff>
          <xdr:row>18</xdr:row>
          <xdr:rowOff>428625</xdr:rowOff>
        </xdr:from>
        <xdr:to>
          <xdr:col>9</xdr:col>
          <xdr:colOff>6019800</xdr:colOff>
          <xdr:row>18</xdr:row>
          <xdr:rowOff>1819275</xdr:rowOff>
        </xdr:to>
        <xdr:sp macro="" textlink="">
          <xdr:nvSpPr>
            <xdr:cNvPr id="3101" name="Object 29" hidden="1">
              <a:extLst>
                <a:ext uri="{63B3BB69-23CF-44E3-9099-C40C66FF867C}">
                  <a14:compatExt spid="_x0000_s3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1228725</xdr:colOff>
          <xdr:row>19</xdr:row>
          <xdr:rowOff>485775</xdr:rowOff>
        </xdr:from>
        <xdr:to>
          <xdr:col>9</xdr:col>
          <xdr:colOff>4657725</xdr:colOff>
          <xdr:row>19</xdr:row>
          <xdr:rowOff>1257300</xdr:rowOff>
        </xdr:to>
        <xdr:sp macro="" textlink="">
          <xdr:nvSpPr>
            <xdr:cNvPr id="3103" name="Object 31" hidden="1">
              <a:extLst>
                <a:ext uri="{63B3BB69-23CF-44E3-9099-C40C66FF867C}">
                  <a14:compatExt spid="_x0000_s3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1838325</xdr:colOff>
          <xdr:row>20</xdr:row>
          <xdr:rowOff>28575</xdr:rowOff>
        </xdr:from>
        <xdr:to>
          <xdr:col>9</xdr:col>
          <xdr:colOff>4181475</xdr:colOff>
          <xdr:row>20</xdr:row>
          <xdr:rowOff>1209675</xdr:rowOff>
        </xdr:to>
        <xdr:sp macro="" textlink="">
          <xdr:nvSpPr>
            <xdr:cNvPr id="3105" name="Object 33" hidden="1">
              <a:extLst>
                <a:ext uri="{63B3BB69-23CF-44E3-9099-C40C66FF867C}">
                  <a14:compatExt spid="_x0000_s3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1647825</xdr:colOff>
          <xdr:row>21</xdr:row>
          <xdr:rowOff>161925</xdr:rowOff>
        </xdr:from>
        <xdr:to>
          <xdr:col>9</xdr:col>
          <xdr:colOff>4419600</xdr:colOff>
          <xdr:row>21</xdr:row>
          <xdr:rowOff>1457325</xdr:rowOff>
        </xdr:to>
        <xdr:sp macro="" textlink="">
          <xdr:nvSpPr>
            <xdr:cNvPr id="3108" name="Object 36" hidden="1">
              <a:extLst>
                <a:ext uri="{63B3BB69-23CF-44E3-9099-C40C66FF867C}">
                  <a14:compatExt spid="_x0000_s3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1724025</xdr:colOff>
          <xdr:row>22</xdr:row>
          <xdr:rowOff>228600</xdr:rowOff>
        </xdr:from>
        <xdr:to>
          <xdr:col>9</xdr:col>
          <xdr:colOff>4362450</xdr:colOff>
          <xdr:row>22</xdr:row>
          <xdr:rowOff>1457325</xdr:rowOff>
        </xdr:to>
        <xdr:sp macro="" textlink="">
          <xdr:nvSpPr>
            <xdr:cNvPr id="3110" name="Object 38" hidden="1">
              <a:extLst>
                <a:ext uri="{63B3BB69-23CF-44E3-9099-C40C66FF867C}">
                  <a14:compatExt spid="_x0000_s31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1076325</xdr:colOff>
          <xdr:row>23</xdr:row>
          <xdr:rowOff>133350</xdr:rowOff>
        </xdr:from>
        <xdr:to>
          <xdr:col>9</xdr:col>
          <xdr:colOff>5553075</xdr:colOff>
          <xdr:row>23</xdr:row>
          <xdr:rowOff>1057275</xdr:rowOff>
        </xdr:to>
        <xdr:sp macro="" textlink="">
          <xdr:nvSpPr>
            <xdr:cNvPr id="3111" name="Object 39" hidden="1">
              <a:extLst>
                <a:ext uri="{63B3BB69-23CF-44E3-9099-C40C66FF867C}">
                  <a14:compatExt spid="_x0000_s31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1152525</xdr:colOff>
          <xdr:row>24</xdr:row>
          <xdr:rowOff>142875</xdr:rowOff>
        </xdr:from>
        <xdr:to>
          <xdr:col>9</xdr:col>
          <xdr:colOff>5181600</xdr:colOff>
          <xdr:row>24</xdr:row>
          <xdr:rowOff>1457325</xdr:rowOff>
        </xdr:to>
        <xdr:sp macro="" textlink="">
          <xdr:nvSpPr>
            <xdr:cNvPr id="3114" name="Object 42" hidden="1">
              <a:extLst>
                <a:ext uri="{63B3BB69-23CF-44E3-9099-C40C66FF867C}">
                  <a14:compatExt spid="_x0000_s31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800100</xdr:colOff>
          <xdr:row>31</xdr:row>
          <xdr:rowOff>228600</xdr:rowOff>
        </xdr:from>
        <xdr:to>
          <xdr:col>9</xdr:col>
          <xdr:colOff>5086350</xdr:colOff>
          <xdr:row>31</xdr:row>
          <xdr:rowOff>2343150</xdr:rowOff>
        </xdr:to>
        <xdr:sp macro="" textlink="">
          <xdr:nvSpPr>
            <xdr:cNvPr id="3118" name="Object 46" hidden="1">
              <a:extLst>
                <a:ext uri="{63B3BB69-23CF-44E3-9099-C40C66FF867C}">
                  <a14:compatExt spid="_x0000_s31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819150</xdr:colOff>
          <xdr:row>33</xdr:row>
          <xdr:rowOff>228600</xdr:rowOff>
        </xdr:from>
        <xdr:to>
          <xdr:col>9</xdr:col>
          <xdr:colOff>5105400</xdr:colOff>
          <xdr:row>33</xdr:row>
          <xdr:rowOff>1409700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2.png"/><Relationship Id="rId18" Type="http://schemas.openxmlformats.org/officeDocument/2006/relationships/oleObject" Target="../embeddings/oleObject5.bin"/><Relationship Id="rId26" Type="http://schemas.openxmlformats.org/officeDocument/2006/relationships/oleObject" Target="../embeddings/oleObject9.bin"/><Relationship Id="rId39" Type="http://schemas.openxmlformats.org/officeDocument/2006/relationships/image" Target="../media/image15.png"/><Relationship Id="rId21" Type="http://schemas.openxmlformats.org/officeDocument/2006/relationships/image" Target="../media/image6.png"/><Relationship Id="rId34" Type="http://schemas.openxmlformats.org/officeDocument/2006/relationships/oleObject" Target="../embeddings/oleObject13.bin"/><Relationship Id="rId7" Type="http://schemas.openxmlformats.org/officeDocument/2006/relationships/printerSettings" Target="../printerSettings/printerSettings1.bin"/><Relationship Id="rId2" Type="http://schemas.openxmlformats.org/officeDocument/2006/relationships/hyperlink" Target="http://upload.wikimedia.org/wikipedia/commons/thumb/c/c6/Intervalo_real_22.svg/120px-Intervalo_real_22.svg.png" TargetMode="External"/><Relationship Id="rId16" Type="http://schemas.openxmlformats.org/officeDocument/2006/relationships/oleObject" Target="../embeddings/oleObject4.bin"/><Relationship Id="rId20" Type="http://schemas.openxmlformats.org/officeDocument/2006/relationships/oleObject" Target="../embeddings/oleObject6.bin"/><Relationship Id="rId29" Type="http://schemas.openxmlformats.org/officeDocument/2006/relationships/image" Target="../media/image10.png"/><Relationship Id="rId41" Type="http://schemas.openxmlformats.org/officeDocument/2006/relationships/image" Target="../media/image16.png"/><Relationship Id="rId1" Type="http://schemas.openxmlformats.org/officeDocument/2006/relationships/hyperlink" Target="http://static0.planetasaber.com/encyclopedia/Data/Imagenes/FOTOS/001UHB01.jpg" TargetMode="External"/><Relationship Id="rId6" Type="http://schemas.openxmlformats.org/officeDocument/2006/relationships/hyperlink" Target="http://aulaplaneta.planetasaber.com/encyclopedia/default.asp?idpack=11&amp;idpil=0015EF01&amp;ruta=Buscador" TargetMode="External"/><Relationship Id="rId11" Type="http://schemas.openxmlformats.org/officeDocument/2006/relationships/image" Target="../media/image1.png"/><Relationship Id="rId24" Type="http://schemas.openxmlformats.org/officeDocument/2006/relationships/oleObject" Target="../embeddings/oleObject8.bin"/><Relationship Id="rId32" Type="http://schemas.openxmlformats.org/officeDocument/2006/relationships/oleObject" Target="../embeddings/oleObject12.bin"/><Relationship Id="rId37" Type="http://schemas.openxmlformats.org/officeDocument/2006/relationships/image" Target="../media/image14.png"/><Relationship Id="rId40" Type="http://schemas.openxmlformats.org/officeDocument/2006/relationships/oleObject" Target="../embeddings/oleObject16.bin"/><Relationship Id="rId5" Type="http://schemas.openxmlformats.org/officeDocument/2006/relationships/hyperlink" Target="http://upload.wikimedia.org/wikipedia/commons/thumb/d/d2/Intervalo_03.svg/300px-Intervalo_03.svg.png" TargetMode="External"/><Relationship Id="rId15" Type="http://schemas.openxmlformats.org/officeDocument/2006/relationships/image" Target="../media/image3.png"/><Relationship Id="rId23" Type="http://schemas.openxmlformats.org/officeDocument/2006/relationships/image" Target="../media/image7.png"/><Relationship Id="rId28" Type="http://schemas.openxmlformats.org/officeDocument/2006/relationships/oleObject" Target="../embeddings/oleObject10.bin"/><Relationship Id="rId36" Type="http://schemas.openxmlformats.org/officeDocument/2006/relationships/oleObject" Target="../embeddings/oleObject14.bin"/><Relationship Id="rId10" Type="http://schemas.openxmlformats.org/officeDocument/2006/relationships/oleObject" Target="../embeddings/oleObject1.bin"/><Relationship Id="rId19" Type="http://schemas.openxmlformats.org/officeDocument/2006/relationships/image" Target="../media/image5.png"/><Relationship Id="rId31" Type="http://schemas.openxmlformats.org/officeDocument/2006/relationships/image" Target="../media/image11.png"/><Relationship Id="rId4" Type="http://schemas.openxmlformats.org/officeDocument/2006/relationships/hyperlink" Target="http://upload.wikimedia.org/wikipedia/commons/thumb/f/f6/Intervalo_real_23.svg/120px-Intervalo_real_23.svg.png" TargetMode="External"/><Relationship Id="rId9" Type="http://schemas.openxmlformats.org/officeDocument/2006/relationships/vmlDrawing" Target="../drawings/vmlDrawing1.vml"/><Relationship Id="rId14" Type="http://schemas.openxmlformats.org/officeDocument/2006/relationships/oleObject" Target="../embeddings/oleObject3.bin"/><Relationship Id="rId22" Type="http://schemas.openxmlformats.org/officeDocument/2006/relationships/oleObject" Target="../embeddings/oleObject7.bin"/><Relationship Id="rId27" Type="http://schemas.openxmlformats.org/officeDocument/2006/relationships/image" Target="../media/image9.png"/><Relationship Id="rId30" Type="http://schemas.openxmlformats.org/officeDocument/2006/relationships/oleObject" Target="../embeddings/oleObject11.bin"/><Relationship Id="rId35" Type="http://schemas.openxmlformats.org/officeDocument/2006/relationships/image" Target="../media/image13.png"/><Relationship Id="rId8" Type="http://schemas.openxmlformats.org/officeDocument/2006/relationships/drawing" Target="../drawings/drawing1.xml"/><Relationship Id="rId3" Type="http://schemas.openxmlformats.org/officeDocument/2006/relationships/hyperlink" Target="http://upload.wikimedia.org/wikipedia/commons/thumb/a/a9/Intervalo_real_20.svg/120px-Intervalo_real_20.svg.png" TargetMode="External"/><Relationship Id="rId12" Type="http://schemas.openxmlformats.org/officeDocument/2006/relationships/oleObject" Target="../embeddings/oleObject2.bin"/><Relationship Id="rId17" Type="http://schemas.openxmlformats.org/officeDocument/2006/relationships/image" Target="../media/image4.png"/><Relationship Id="rId25" Type="http://schemas.openxmlformats.org/officeDocument/2006/relationships/image" Target="../media/image8.png"/><Relationship Id="rId33" Type="http://schemas.openxmlformats.org/officeDocument/2006/relationships/image" Target="../media/image12.png"/><Relationship Id="rId38" Type="http://schemas.openxmlformats.org/officeDocument/2006/relationships/oleObject" Target="../embeddings/oleObject15.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H1" zoomScaleNormal="100" zoomScalePageLayoutView="140" workbookViewId="0">
      <pane ySplit="9" topLeftCell="A25" activePane="bottomLeft" state="frozen"/>
      <selection pane="bottomLeft" activeCell="K26" sqref="K2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129</v>
      </c>
      <c r="C2" s="104" t="s">
        <v>21</v>
      </c>
      <c r="D2" s="105"/>
      <c r="F2" s="97" t="s">
        <v>0</v>
      </c>
      <c r="G2" s="98"/>
      <c r="H2" s="51"/>
      <c r="I2" s="51"/>
      <c r="J2" s="16"/>
    </row>
    <row r="3" spans="1:16" ht="15.75" x14ac:dyDescent="0.25">
      <c r="A3" s="1"/>
      <c r="B3" s="4" t="s">
        <v>8</v>
      </c>
      <c r="C3" s="106">
        <v>11</v>
      </c>
      <c r="D3" s="107"/>
      <c r="F3" s="99"/>
      <c r="G3" s="100"/>
      <c r="H3" s="51"/>
      <c r="I3" s="51"/>
      <c r="J3" s="16"/>
    </row>
    <row r="4" spans="1:16" ht="16.5" x14ac:dyDescent="0.3">
      <c r="A4" s="1"/>
      <c r="B4" s="4" t="s">
        <v>54</v>
      </c>
      <c r="C4" s="106" t="s">
        <v>162</v>
      </c>
      <c r="D4" s="107"/>
      <c r="E4" s="5"/>
      <c r="F4" s="50" t="s">
        <v>55</v>
      </c>
      <c r="G4" s="49" t="s">
        <v>148</v>
      </c>
      <c r="H4" s="51"/>
      <c r="I4" s="51"/>
      <c r="J4" s="16"/>
      <c r="K4" s="16"/>
    </row>
    <row r="5" spans="1:16" ht="16.5" thickBot="1" x14ac:dyDescent="0.3">
      <c r="A5" s="1"/>
      <c r="B5" s="6" t="s">
        <v>1</v>
      </c>
      <c r="C5" s="108" t="s">
        <v>163</v>
      </c>
      <c r="D5" s="109"/>
      <c r="E5" s="5"/>
      <c r="F5" s="48" t="str">
        <f>IF(G4="Recurso","Motor del recurso","")</f>
        <v/>
      </c>
      <c r="G5" s="48" t="s">
        <v>82</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40</v>
      </c>
      <c r="C7" s="8" t="s">
        <v>164</v>
      </c>
      <c r="D7" s="34" t="s">
        <v>39</v>
      </c>
      <c r="F7" s="1"/>
      <c r="G7" s="1"/>
      <c r="H7" s="1"/>
      <c r="I7" s="1"/>
      <c r="J7" s="16"/>
      <c r="K7" s="16"/>
    </row>
    <row r="8" spans="1:16" s="9" customFormat="1" ht="16.5" thickBot="1" x14ac:dyDescent="0.3">
      <c r="A8" s="10"/>
      <c r="B8" s="10"/>
      <c r="C8" s="10"/>
      <c r="D8" s="11"/>
      <c r="E8" s="11"/>
      <c r="F8" s="101" t="s">
        <v>62</v>
      </c>
      <c r="G8" s="102"/>
      <c r="H8" s="102"/>
      <c r="I8" s="103"/>
      <c r="J8" s="18"/>
      <c r="K8" s="12"/>
      <c r="L8" s="2"/>
      <c r="M8" s="2"/>
      <c r="N8" s="2"/>
      <c r="O8" s="2"/>
      <c r="P8" s="2"/>
    </row>
    <row r="9" spans="1:16" ht="26.25" thickBot="1" x14ac:dyDescent="0.3">
      <c r="A9" s="32" t="s">
        <v>2</v>
      </c>
      <c r="B9" s="23" t="s">
        <v>9</v>
      </c>
      <c r="C9" s="22" t="s">
        <v>3</v>
      </c>
      <c r="D9" s="22" t="s">
        <v>4</v>
      </c>
      <c r="E9" s="22" t="s">
        <v>5</v>
      </c>
      <c r="F9" s="71" t="s">
        <v>61</v>
      </c>
      <c r="G9" s="71" t="s">
        <v>59</v>
      </c>
      <c r="H9" s="71" t="s">
        <v>60</v>
      </c>
      <c r="I9" s="71" t="s">
        <v>121</v>
      </c>
      <c r="J9" s="23" t="s">
        <v>6</v>
      </c>
      <c r="K9" s="24" t="s">
        <v>7</v>
      </c>
    </row>
    <row r="10" spans="1:16" s="12" customFormat="1" ht="38.25" customHeight="1" x14ac:dyDescent="0.25">
      <c r="A10" s="13" t="str">
        <f>IF(OR(B10&lt;&gt;"",J10&lt;&gt;""),"IMG01","")</f>
        <v>IMG01</v>
      </c>
      <c r="B10" s="76" t="s">
        <v>165</v>
      </c>
      <c r="C10" s="25" t="str">
        <f>IF(OR(B10&lt;&gt;"",J10&lt;&gt;""),IF($G$4="Recurso",CONCATENATE($G$4," ",$G$5),$G$4),"")</f>
        <v>Cuaderno de Estudio</v>
      </c>
      <c r="D10" s="14" t="s">
        <v>145</v>
      </c>
      <c r="E10" s="14" t="s">
        <v>146</v>
      </c>
      <c r="F10" s="14" t="str">
        <f t="shared" ref="F10:F18" si="0">IF(OR(B10&lt;&gt;"",J10&lt;&gt;""),CONCATENATE($C$7,"_",$A10,IF($G$4="Cuaderno de Estudio","_small",CONCATENATE(IF(I10="","","n"),IF(LEFT($G$5,1)="F",".jpg",".png")))),"")</f>
        <v>MA_11_01_CO_IMG01_small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15" si="1">IF(AND(I10&lt;&gt;"",I10&lt;&gt;0),IF(OR(B10&lt;&gt;"",J10&lt;&gt;""),CONCATENATE($C$7,"_",$A10,IF($G$4="Cuaderno de Estudio","_zoom",CONCATENATE("a",IF(LEFT($G$5,1)="F",".jpg",".png")))),""),"")</f>
        <v>MA_11_01_CO_IMG01_zoom</v>
      </c>
      <c r="I10" s="14" t="str">
        <f>IF(OR(B10&lt;&gt;"",J10&lt;&gt;""),IF($G$4="Recurso",IF(LEFT($G$5,1)="M",IF(VLOOKUP($G$5,'Definición técnica de imagenes'!$A$3:$G$17,6,FALSE)=0,"",VLOOKUP($G$5,'Definición técnica de imagenes'!$A$3:$G$17,6,FALSE)),IF($G$5="F1","","")),'Definición técnica de imagenes'!$F$16),"")</f>
        <v>800 x 600 px</v>
      </c>
      <c r="J10" s="14" t="s">
        <v>166</v>
      </c>
      <c r="K10" s="19" t="s">
        <v>205</v>
      </c>
    </row>
    <row r="11" spans="1:16" s="12" customFormat="1" ht="208.5" customHeight="1" x14ac:dyDescent="0.25">
      <c r="A11" s="13" t="s">
        <v>149</v>
      </c>
      <c r="B11" s="26" t="s">
        <v>147</v>
      </c>
      <c r="C11" s="25" t="str">
        <f t="shared" ref="C11:C13" si="2">IF(OR(B11&lt;&gt;"",J11&lt;&gt;""),IF($G$4="Recurso",CONCATENATE($G$4," ",$G$5),$G$4),"")</f>
        <v>Cuaderno de Estudio</v>
      </c>
      <c r="D11" s="14" t="s">
        <v>145</v>
      </c>
      <c r="E11" s="14" t="s">
        <v>146</v>
      </c>
      <c r="F11" s="14" t="str">
        <f t="shared" si="0"/>
        <v>MA_11_01_CO_IMG02_small</v>
      </c>
      <c r="G11" s="14" t="str">
        <f>IF(F11&lt;&gt;"",IF($G$4="Recurso",IF(LEFT($G$5,1)="M",VLOOKUP($G$5,'Definición técnica de imagenes'!$A$3:$G$17,5,FALSE),IF($G$5="F1",'Definición técnica de imagenes'!$E$15,'Definición técnica de imagenes'!$F$13)),'Definición técnica de imagenes'!$E$16),"")</f>
        <v>526 x 370 px</v>
      </c>
      <c r="H11" s="14" t="str">
        <f t="shared" si="1"/>
        <v>MA_11_01_CO_IMG02_zoom</v>
      </c>
      <c r="I11" s="14" t="str">
        <f>IF(OR(B11&lt;&gt;"",J11&lt;&gt;""),IF($G$4="Recurso",IF(LEFT($G$5,1)="M",IF(VLOOKUP($G$5,'Definición técnica de imagenes'!$A$3:$G$17,6,FALSE)=0,"",VLOOKUP($G$5,'Definición técnica de imagenes'!$A$3:$G$17,6,FALSE)),IF($G$5="F1","","")),'Definición técnica de imagenes'!$F$16),"")</f>
        <v>800 x 600 px</v>
      </c>
      <c r="J11" s="14"/>
      <c r="K11" s="96" t="s">
        <v>204</v>
      </c>
    </row>
    <row r="12" spans="1:16" s="12" customFormat="1" ht="171" customHeight="1" x14ac:dyDescent="0.25">
      <c r="A12" s="13" t="s">
        <v>150</v>
      </c>
      <c r="B12" s="26" t="s">
        <v>147</v>
      </c>
      <c r="C12" s="25" t="str">
        <f t="shared" si="2"/>
        <v>Cuaderno de Estudio</v>
      </c>
      <c r="D12" s="14" t="s">
        <v>145</v>
      </c>
      <c r="E12" s="14" t="s">
        <v>146</v>
      </c>
      <c r="F12" s="14" t="str">
        <f t="shared" si="0"/>
        <v>MA_11_01_CO_IMG03_small</v>
      </c>
      <c r="G12" s="14" t="str">
        <f>IF(F12&lt;&gt;"",IF($G$4="Recurso",IF(LEFT($G$5,1)="M",VLOOKUP($G$5,'Definición técnica de imagenes'!$A$3:$G$17,5,FALSE),IF($G$5="F1",'Definición técnica de imagenes'!$E$15,'Definición técnica de imagenes'!$F$13)),'Definición técnica de imagenes'!$E$16),"")</f>
        <v>526 x 370 px</v>
      </c>
      <c r="H12" s="14" t="str">
        <f t="shared" si="1"/>
        <v>MA_11_01_CO_IMG03_zoom</v>
      </c>
      <c r="I12" s="14" t="str">
        <f>IF(OR(B12&lt;&gt;"",J12&lt;&gt;""),IF($G$4="Recurso",IF(LEFT($G$5,1)="M",IF(VLOOKUP($G$5,'Definición técnica de imagenes'!$A$3:$G$17,6,FALSE)=0,"",VLOOKUP($G$5,'Definición técnica de imagenes'!$A$3:$G$17,6,FALSE)),IF($G$5="F1","","")),'Definición técnica de imagenes'!$F$16),"")</f>
        <v>800 x 600 px</v>
      </c>
      <c r="J12" s="77"/>
      <c r="K12" s="93" t="s">
        <v>210</v>
      </c>
    </row>
    <row r="13" spans="1:16" s="12" customFormat="1" ht="85.5" customHeight="1" x14ac:dyDescent="0.25">
      <c r="A13" s="13" t="s">
        <v>151</v>
      </c>
      <c r="B13" s="27" t="s">
        <v>147</v>
      </c>
      <c r="C13" s="25" t="str">
        <f t="shared" si="2"/>
        <v>Cuaderno de Estudio</v>
      </c>
      <c r="D13" s="14" t="s">
        <v>145</v>
      </c>
      <c r="E13" s="14" t="s">
        <v>146</v>
      </c>
      <c r="F13" s="14" t="str">
        <f t="shared" si="0"/>
        <v>MA_11_01_CO_IMG04_small</v>
      </c>
      <c r="G13" s="14" t="str">
        <f>IF(F13&lt;&gt;"",IF($G$4="Recurso",IF(LEFT($G$5,1)="M",VLOOKUP($G$5,'Definición técnica de imagenes'!$A$3:$G$17,5,FALSE),IF($G$5="F1",'Definición técnica de imagenes'!$E$15,'Definición técnica de imagenes'!$F$13)),'Definición técnica de imagenes'!$E$16),"")</f>
        <v>526 x 370 px</v>
      </c>
      <c r="H13" s="14" t="str">
        <f t="shared" si="1"/>
        <v>MA_11_01_CO_IMG04_zoom</v>
      </c>
      <c r="I13" s="14" t="str">
        <f>IF(OR(B13&lt;&gt;"",J13&lt;&gt;""),IF($G$4="Recurso",IF(LEFT($G$5,1)="M",IF(VLOOKUP($G$5,'Definición técnica de imagenes'!$A$3:$G$17,6,FALSE)=0,"",VLOOKUP($G$5,'Definición técnica de imagenes'!$A$3:$G$17,6,FALSE)),IF($G$5="F1","","")),'Definición técnica de imagenes'!$F$16),"")</f>
        <v>800 x 600 px</v>
      </c>
      <c r="J13"/>
      <c r="K13" s="93" t="s">
        <v>210</v>
      </c>
    </row>
    <row r="14" spans="1:16" s="12" customFormat="1" ht="67.5" customHeight="1" x14ac:dyDescent="0.25">
      <c r="A14" s="13" t="s">
        <v>152</v>
      </c>
      <c r="B14" s="26" t="s">
        <v>147</v>
      </c>
      <c r="C14" s="25" t="s">
        <v>148</v>
      </c>
      <c r="D14" s="14" t="s">
        <v>145</v>
      </c>
      <c r="E14" s="14" t="s">
        <v>146</v>
      </c>
      <c r="F14" s="14" t="str">
        <f t="shared" si="0"/>
        <v>MA_11_01_CO_IMG05_small</v>
      </c>
      <c r="G14" s="14" t="str">
        <f>IF(F14&lt;&gt;"",IF($G$4="Recurso",IF(LEFT($G$5,1)="M",VLOOKUP($G$5,'Definición técnica de imagenes'!$A$3:$G$17,5,FALSE),IF($G$5="F1",'Definición técnica de imagenes'!$E$15,'Definición técnica de imagenes'!$F$13)),'Definición técnica de imagenes'!$E$16),"")</f>
        <v>526 x 370 px</v>
      </c>
      <c r="H14" s="14" t="str">
        <f t="shared" si="1"/>
        <v>MA_11_01_CO_IMG05_zoom</v>
      </c>
      <c r="I14" s="14" t="str">
        <f>IF(OR(B14&lt;&gt;"",J14&lt;&gt;""),IF($G$4="Recurso",IF(LEFT($G$5,1)="M",IF(VLOOKUP($G$5,'Definición técnica de imagenes'!$A$3:$G$17,6,FALSE)=0,"",VLOOKUP($G$5,'Definición técnica de imagenes'!$A$3:$G$17,6,FALSE)),IF($G$5="F1","","")),'Definición técnica de imagenes'!$F$16),"")</f>
        <v>800 x 600 px</v>
      </c>
      <c r="J14" s="77"/>
      <c r="K14" s="93" t="s">
        <v>210</v>
      </c>
    </row>
    <row r="15" spans="1:16" s="12" customFormat="1" ht="96" customHeight="1" x14ac:dyDescent="0.25">
      <c r="A15" s="13" t="s">
        <v>153</v>
      </c>
      <c r="B15" s="26" t="s">
        <v>147</v>
      </c>
      <c r="C15" s="14" t="s">
        <v>148</v>
      </c>
      <c r="D15" s="14" t="s">
        <v>145</v>
      </c>
      <c r="E15" s="14" t="s">
        <v>146</v>
      </c>
      <c r="F15" s="14" t="str">
        <f t="shared" si="0"/>
        <v>MA_11_01_CO_IMG06_small</v>
      </c>
      <c r="G15" s="14" t="str">
        <f>IF(F15&lt;&gt;"",IF($G$4="Recurso",IF(LEFT($G$5,1)="M",VLOOKUP($G$5,'Definición técnica de imagenes'!$A$3:$G$17,5,FALSE),IF($G$5="F1",'Definición técnica de imagenes'!$E$15,'Definición técnica de imagenes'!$F$13)),'Definición técnica de imagenes'!$E$16),"")</f>
        <v>526 x 370 px</v>
      </c>
      <c r="H15" s="14" t="str">
        <f t="shared" si="1"/>
        <v>MA_11_01_CO_IMG06_zoom</v>
      </c>
      <c r="I15" s="14" t="str">
        <f>IF(OR(B15&lt;&gt;"",J15&lt;&gt;""),IF($G$4="Recurso",IF(LEFT($G$5,1)="M",IF(VLOOKUP($G$5,'Definición técnica de imagenes'!$A$3:$G$17,6,FALSE)=0,"",VLOOKUP($G$5,'Definición técnica de imagenes'!$A$3:$G$17,6,FALSE)),IF($G$5="F1","","")),'Definición técnica de imagenes'!$F$16),"")</f>
        <v>800 x 600 px</v>
      </c>
      <c r="J15"/>
      <c r="K15" s="93" t="s">
        <v>210</v>
      </c>
    </row>
    <row r="16" spans="1:16" s="12" customFormat="1" ht="82.5" customHeight="1" x14ac:dyDescent="0.25">
      <c r="A16" s="13" t="s">
        <v>154</v>
      </c>
      <c r="B16" s="26" t="s">
        <v>147</v>
      </c>
      <c r="C16" s="14" t="s">
        <v>148</v>
      </c>
      <c r="D16" s="14" t="s">
        <v>145</v>
      </c>
      <c r="E16" s="14" t="s">
        <v>146</v>
      </c>
      <c r="F16" s="14" t="str">
        <f t="shared" si="0"/>
        <v>MA_11_01_CO_IMG07_small</v>
      </c>
      <c r="G16" s="14" t="str">
        <f>IF(F16&lt;&gt;"",IF($G$4="Recurso",IF(LEFT($G$5,1)="M",VLOOKUP($G$5,'Definición técnica de imagenes'!$A$3:$G$17,5,FALSE),IF($G$5="F1",'Definición técnica de imagenes'!$E$15,'Definición técnica de imagenes'!$F$13)),'Definición técnica de imagenes'!$E$16),"")</f>
        <v>526 x 370 px</v>
      </c>
      <c r="H16" s="14" t="str">
        <f t="shared" ref="H16:H21" si="3">IF(AND(I16&lt;&gt;"",I16&lt;&gt;0),IF(OR(B16&lt;&gt;"",J16&lt;&gt;""),CONCATENATE($C$7,"_",$A16,IF($G$4="Cuaderno de Estudio","_zoom",CONCATENATE("a",IF(LEFT($G$5,1)="F",".jpg",".png")))),""),"")</f>
        <v>MA_11_01_CO_IMG07_zoom</v>
      </c>
      <c r="I16" s="14" t="str">
        <f>IF(OR(B16&lt;&gt;"",J16&lt;&gt;""),IF($G$4="Recurso",IF(LEFT($G$5,1)="M",IF(VLOOKUP($G$5,'Definición técnica de imagenes'!$A$3:$G$17,6,FALSE)=0,"",VLOOKUP($G$5,'Definición técnica de imagenes'!$A$3:$G$17,6,FALSE)),IF($G$5="F1","","")),'Definición técnica de imagenes'!$F$16),"")</f>
        <v>800 x 600 px</v>
      </c>
      <c r="J16" s="77"/>
      <c r="K16" s="19" t="s">
        <v>205</v>
      </c>
    </row>
    <row r="17" spans="1:11" s="12" customFormat="1" ht="255" customHeight="1" x14ac:dyDescent="0.25">
      <c r="A17" s="13" t="s">
        <v>155</v>
      </c>
      <c r="B17" s="26" t="s">
        <v>147</v>
      </c>
      <c r="C17" s="14" t="s">
        <v>148</v>
      </c>
      <c r="D17" s="14" t="s">
        <v>145</v>
      </c>
      <c r="E17" s="14" t="s">
        <v>146</v>
      </c>
      <c r="F17" s="14" t="str">
        <f t="shared" si="0"/>
        <v>MA_11_01_CO_IMG08_small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MA_11_01_CO_IMG08_zoom</v>
      </c>
      <c r="I17" s="14" t="str">
        <f>IF(OR(B17&lt;&gt;"",J17&lt;&gt;""),IF($G$4="Recurso",IF(LEFT($G$5,1)="M",IF(VLOOKUP($G$5,'Definición técnica de imagenes'!$A$3:$G$17,6,FALSE)=0,"",VLOOKUP($G$5,'Definición técnica de imagenes'!$A$3:$G$17,6,FALSE)),IF($G$5="F1","","")),'Definición técnica de imagenes'!$F$16),"")</f>
        <v>800 x 600 px</v>
      </c>
      <c r="J17" s="30"/>
      <c r="K17" s="95" t="s">
        <v>205</v>
      </c>
    </row>
    <row r="18" spans="1:11" s="12" customFormat="1" ht="147.75" customHeight="1" thickBot="1" x14ac:dyDescent="0.3">
      <c r="A18" s="13" t="s">
        <v>156</v>
      </c>
      <c r="B18" s="26" t="s">
        <v>167</v>
      </c>
      <c r="C18" s="14" t="s">
        <v>148</v>
      </c>
      <c r="D18" s="14" t="s">
        <v>145</v>
      </c>
      <c r="E18" s="14" t="s">
        <v>146</v>
      </c>
      <c r="F18" s="14" t="str">
        <f t="shared" si="0"/>
        <v>MA_11_01_CO_IMG09_small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MA_11_01_CO_IMG09_zoom</v>
      </c>
      <c r="I18" s="14" t="str">
        <f>IF(OR(B18&lt;&gt;"",J18&lt;&gt;""),IF($G$4="Recurso",IF(LEFT($G$5,1)="M",IF(VLOOKUP($G$5,'Definición técnica de imagenes'!$A$3:$G$17,6,FALSE)=0,"",VLOOKUP($G$5,'Definición técnica de imagenes'!$A$3:$G$17,6,FALSE)),IF($G$5="F1","","")),'Definición técnica de imagenes'!$F$16),"")</f>
        <v>800 x 600 px</v>
      </c>
      <c r="J18" s="77"/>
      <c r="K18" s="94" t="s">
        <v>209</v>
      </c>
    </row>
    <row r="19" spans="1:11" s="12" customFormat="1" ht="183" customHeight="1" thickBot="1" x14ac:dyDescent="0.3">
      <c r="A19" s="13" t="s">
        <v>157</v>
      </c>
      <c r="B19" s="78" t="s">
        <v>168</v>
      </c>
      <c r="C19" s="14" t="s">
        <v>148</v>
      </c>
      <c r="D19" s="14" t="s">
        <v>145</v>
      </c>
      <c r="E19" s="14" t="s">
        <v>146</v>
      </c>
      <c r="F19" s="14" t="str">
        <f t="shared" ref="F19:F21" si="4">IF(OR(B19&lt;&gt;"",J19&lt;&gt;""),CONCATENATE($C$7,"_",$A19,IF($G$4="Cuaderno de Estudio","_small",CONCATENATE(IF(I19="","","n"),IF(LEFT($G$5,1)="F",".jpg",".png")))),"")</f>
        <v>MA_11_01_CO_IMG10_small</v>
      </c>
      <c r="G19" s="14" t="str">
        <f>IF(F19&lt;&gt;"",IF($G$4="Recurso",IF(LEFT($G$5,1)="M",VLOOKUP($G$5,'Definición técnica de imagenes'!$A$3:$G$17,5,FALSE),IF($G$5="F1",'Definición técnica de imagenes'!$E$15,'Definición técnica de imagenes'!$F$13)),'Definición técnica de imagenes'!$E$16),"")</f>
        <v>526 x 370 px</v>
      </c>
      <c r="H19" s="14" t="str">
        <f t="shared" si="3"/>
        <v>MA_11_01_CO_IMG10_zoom</v>
      </c>
      <c r="I19" s="14" t="str">
        <f>IF(OR(B19&lt;&gt;"",J19&lt;&gt;""),IF($G$4="Recurso",IF(LEFT($G$5,1)="M",IF(VLOOKUP($G$5,'Definición técnica de imagenes'!$A$3:$G$17,6,FALSE)=0,"",VLOOKUP($G$5,'Definición técnica de imagenes'!$A$3:$G$17,6,FALSE)),IF($G$5="F1","","")),'Definición técnica de imagenes'!$F$16),"")</f>
        <v>800 x 600 px</v>
      </c>
      <c r="J19"/>
      <c r="K19" s="94" t="s">
        <v>209</v>
      </c>
    </row>
    <row r="20" spans="1:11" s="12" customFormat="1" ht="139.5" customHeight="1" x14ac:dyDescent="0.25">
      <c r="A20" s="13" t="s">
        <v>158</v>
      </c>
      <c r="B20" s="75" t="s">
        <v>169</v>
      </c>
      <c r="C20" s="14" t="s">
        <v>148</v>
      </c>
      <c r="D20" s="14" t="s">
        <v>145</v>
      </c>
      <c r="E20" s="14" t="s">
        <v>146</v>
      </c>
      <c r="F20" s="14" t="str">
        <f t="shared" si="4"/>
        <v>MA_11_01_CO_IMG11_small</v>
      </c>
      <c r="G20" s="14" t="str">
        <f>IF(F20&lt;&gt;"",IF($G$4="Recurso",IF(LEFT($G$5,1)="M",VLOOKUP($G$5,'Definición técnica de imagenes'!$A$3:$G$17,5,FALSE),IF($G$5="F1",'Definición técnica de imagenes'!$E$15,'Definición técnica de imagenes'!$F$13)),'Definición técnica de imagenes'!$E$16),"")</f>
        <v>526 x 370 px</v>
      </c>
      <c r="H20" s="14" t="str">
        <f t="shared" si="3"/>
        <v>MA_11_01_CO_IMG11_zoom</v>
      </c>
      <c r="I20" s="14" t="str">
        <f>IF(OR(B20&lt;&gt;"",J20&lt;&gt;""),IF($G$4="Recurso",IF(LEFT($G$5,1)="M",IF(VLOOKUP($G$5,'Definición técnica de imagenes'!$A$3:$G$17,6,FALSE)=0,"",VLOOKUP($G$5,'Definición técnica de imagenes'!$A$3:$G$17,6,FALSE)),IF($G$5="F1","","")),'Definición técnica de imagenes'!$F$16),"")</f>
        <v>800 x 600 px</v>
      </c>
      <c r="J20"/>
      <c r="K20" s="94" t="s">
        <v>209</v>
      </c>
    </row>
    <row r="21" spans="1:11" s="12" customFormat="1" ht="102" customHeight="1" x14ac:dyDescent="0.25">
      <c r="A21" s="13" t="s">
        <v>159</v>
      </c>
      <c r="B21" s="75" t="s">
        <v>170</v>
      </c>
      <c r="C21" s="14" t="s">
        <v>148</v>
      </c>
      <c r="D21" s="14" t="s">
        <v>145</v>
      </c>
      <c r="E21" s="14" t="s">
        <v>146</v>
      </c>
      <c r="F21" s="14" t="str">
        <f t="shared" si="4"/>
        <v>MA_11_01_CO_IMG12_small</v>
      </c>
      <c r="G21" s="14" t="str">
        <f>IF(F21&lt;&gt;"",IF($G$4="Recurso",IF(LEFT($G$5,1)="M",VLOOKUP($G$5,'Definición técnica de imagenes'!$A$3:$G$17,5,FALSE),IF($G$5="F1",'Definición técnica de imagenes'!$E$15,'Definición técnica de imagenes'!$F$13)),'Definición técnica de imagenes'!$E$16),"")</f>
        <v>526 x 370 px</v>
      </c>
      <c r="H21" s="14" t="str">
        <f t="shared" si="3"/>
        <v>MA_11_01_CO_IMG12_zoom</v>
      </c>
      <c r="I21" s="14" t="str">
        <f>IF(OR(B21&lt;&gt;"",J21&lt;&gt;""),IF($G$4="Recurso",IF(LEFT($G$5,1)="M",IF(VLOOKUP($G$5,'Definición técnica de imagenes'!$A$3:$G$17,6,FALSE)=0,"",VLOOKUP($G$5,'Definición técnica de imagenes'!$A$3:$G$17,6,FALSE)),IF($G$5="F1","","")),'Definición técnica de imagenes'!$F$16),"")</f>
        <v>800 x 600 px</v>
      </c>
      <c r="J21" s="77"/>
      <c r="K21" s="94" t="s">
        <v>209</v>
      </c>
    </row>
    <row r="22" spans="1:11" s="12" customFormat="1" ht="122.25" customHeight="1" x14ac:dyDescent="0.25">
      <c r="A22" s="13" t="s">
        <v>161</v>
      </c>
      <c r="B22" s="75" t="s">
        <v>171</v>
      </c>
      <c r="C22" s="14" t="s">
        <v>148</v>
      </c>
      <c r="D22" s="14" t="s">
        <v>145</v>
      </c>
      <c r="E22" s="14" t="s">
        <v>146</v>
      </c>
      <c r="F22" s="14" t="str">
        <f t="shared" ref="F22" si="5">IF(OR(B22&lt;&gt;"",J22&lt;&gt;""),CONCATENATE($C$7,"_",$A22,IF($G$4="Cuaderno de Estudio","_small",CONCATENATE(IF(I22="","","n"),IF(LEFT($G$5,1)="F",".jpg",".png")))),"")</f>
        <v>MA_11_01_CO_IMG13_small</v>
      </c>
      <c r="G22" s="14" t="str">
        <f>IF(F22&lt;&gt;"",IF($G$4="Recurso",IF(LEFT($G$5,1)="M",VLOOKUP($G$5,'Definición técnica de imagenes'!$A$3:$G$17,5,FALSE),IF($G$5="F1",'Definición técnica de imagenes'!$E$15,'Definición técnica de imagenes'!$F$13)),'Definición técnica de imagenes'!$E$16),"")</f>
        <v>526 x 370 px</v>
      </c>
      <c r="H22" s="14" t="str">
        <f t="shared" ref="H22" si="6">IF(AND(I22&lt;&gt;"",I22&lt;&gt;0),IF(OR(B22&lt;&gt;"",J22&lt;&gt;""),CONCATENATE($C$7,"_",$A22,IF($G$4="Cuaderno de Estudio","_zoom",CONCATENATE("a",IF(LEFT($G$5,1)="F",".jpg",".png")))),""),"")</f>
        <v>MA_11_01_CO_IMG13_zoom</v>
      </c>
      <c r="I22" s="14" t="str">
        <f>IF(OR(B22&lt;&gt;"",J22&lt;&gt;""),IF($G$4="Recurso",IF(LEFT($G$5,1)="M",IF(VLOOKUP($G$5,'Definición técnica de imagenes'!$A$3:$G$17,6,FALSE)=0,"",VLOOKUP($G$5,'Definición técnica de imagenes'!$A$3:$G$17,6,FALSE)),IF($G$5="F1","","")),'Definición técnica de imagenes'!$F$16),"")</f>
        <v>800 x 600 px</v>
      </c>
      <c r="J22"/>
      <c r="K22" s="94" t="s">
        <v>209</v>
      </c>
    </row>
    <row r="23" spans="1:11" s="12" customFormat="1" ht="123.75" customHeight="1" x14ac:dyDescent="0.25">
      <c r="A23" s="13" t="s">
        <v>160</v>
      </c>
      <c r="B23" s="31" t="s">
        <v>172</v>
      </c>
      <c r="C23" s="14" t="s">
        <v>148</v>
      </c>
      <c r="D23" s="14" t="s">
        <v>145</v>
      </c>
      <c r="E23" s="14" t="s">
        <v>146</v>
      </c>
      <c r="F23" s="14" t="str">
        <f t="shared" ref="F23:F26" si="7">IF(OR(B23&lt;&gt;"",J23&lt;&gt;""),CONCATENATE($C$7,"_",$A23,IF($G$4="Cuaderno de Estudio","_small",CONCATENATE(IF(I23="","","n"),IF(LEFT($G$5,1)="F",".jpg",".png")))),"")</f>
        <v>MA_11_01_CO_IMG14_small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H26" si="8">IF(AND(I23&lt;&gt;"",I23&lt;&gt;0),IF(OR(B23&lt;&gt;"",J23&lt;&gt;""),CONCATENATE($C$7,"_",$A23,IF($G$4="Cuaderno de Estudio","_zoom",CONCATENATE("a",IF(LEFT($G$5,1)="F",".jpg",".png")))),""),"")</f>
        <v>MA_11_01_CO_IMG14_zoom</v>
      </c>
      <c r="I23" s="14" t="str">
        <f>IF(OR(B23&lt;&gt;"",J23&lt;&gt;""),IF($G$4="Recurso",IF(LEFT($G$5,1)="M",IF(VLOOKUP($G$5,'Definición técnica de imagenes'!$A$3:$G$17,6,FALSE)=0,"",VLOOKUP($G$5,'Definición técnica de imagenes'!$A$3:$G$17,6,FALSE)),IF($G$5="F1","","")),'Definición técnica de imagenes'!$F$16),"")</f>
        <v>800 x 600 px</v>
      </c>
      <c r="J23" s="77"/>
      <c r="K23" s="94" t="s">
        <v>209</v>
      </c>
    </row>
    <row r="24" spans="1:11" s="12" customFormat="1" ht="96.75" customHeight="1" x14ac:dyDescent="0.25">
      <c r="A24" s="13" t="s">
        <v>174</v>
      </c>
      <c r="B24" s="75" t="s">
        <v>173</v>
      </c>
      <c r="C24" s="14" t="s">
        <v>148</v>
      </c>
      <c r="D24" s="14" t="s">
        <v>145</v>
      </c>
      <c r="E24" s="14" t="s">
        <v>146</v>
      </c>
      <c r="F24" s="14" t="str">
        <f t="shared" ref="F24" si="9">IF(OR(B24&lt;&gt;"",J24&lt;&gt;""),CONCATENATE($C$7,"_",$A24,IF($G$4="Cuaderno de Estudio","_small",CONCATENATE(IF(I24="","","n"),IF(LEFT($G$5,1)="F",".jpg",".png")))),"")</f>
        <v>MA_11_01_CO_IMG15_small</v>
      </c>
      <c r="G24" s="14" t="str">
        <f>IF(F24&lt;&gt;"",IF($G$4="Recurso",IF(LEFT($G$5,1)="M",VLOOKUP($G$5,'Definición técnica de imagenes'!$A$3:$G$17,5,FALSE),IF($G$5="F1",'Definición técnica de imagenes'!$E$15,'Definición técnica de imagenes'!$F$13)),'Definición técnica de imagenes'!$E$16),"")</f>
        <v>526 x 370 px</v>
      </c>
      <c r="H24" s="14" t="str">
        <f t="shared" ref="H24" si="10">IF(AND(I24&lt;&gt;"",I24&lt;&gt;0),IF(OR(B24&lt;&gt;"",J24&lt;&gt;""),CONCATENATE($C$7,"_",$A24,IF($G$4="Cuaderno de Estudio","_zoom",CONCATENATE("a",IF(LEFT($G$5,1)="F",".jpg",".png")))),""),"")</f>
        <v>MA_11_01_CO_IMG15_zoom</v>
      </c>
      <c r="I24" s="14" t="str">
        <f>IF(OR(B24&lt;&gt;"",J24&lt;&gt;""),IF($G$4="Recurso",IF(LEFT($G$5,1)="M",IF(VLOOKUP($G$5,'Definición técnica de imagenes'!$A$3:$G$17,6,FALSE)=0,"",VLOOKUP($G$5,'Definición técnica de imagenes'!$A$3:$G$17,6,FALSE)),IF($G$5="F1","","")),'Definición técnica de imagenes'!$F$16),"")</f>
        <v>800 x 600 px</v>
      </c>
      <c r="J24"/>
      <c r="K24" s="94" t="s">
        <v>209</v>
      </c>
    </row>
    <row r="25" spans="1:11" s="12" customFormat="1" ht="130.5" customHeight="1" x14ac:dyDescent="0.25">
      <c r="A25" s="13" t="s">
        <v>175</v>
      </c>
      <c r="B25" s="87" t="s">
        <v>176</v>
      </c>
      <c r="C25" s="14" t="s">
        <v>148</v>
      </c>
      <c r="D25" s="14" t="s">
        <v>145</v>
      </c>
      <c r="E25" s="14" t="s">
        <v>146</v>
      </c>
      <c r="F25" s="14" t="str">
        <f t="shared" ref="F25" si="11">IF(OR(B25&lt;&gt;"",J25&lt;&gt;""),CONCATENATE($C$7,"_",$A25,IF($G$4="Cuaderno de Estudio","_small",CONCATENATE(IF(I25="","","n"),IF(LEFT($G$5,1)="F",".jpg",".png")))),"")</f>
        <v>MA_11_01_CO_IMG16_small</v>
      </c>
      <c r="G25" s="14" t="str">
        <f>IF(F25&lt;&gt;"",IF($G$4="Recurso",IF(LEFT($G$5,1)="M",VLOOKUP($G$5,'Definición técnica de imagenes'!$A$3:$G$17,5,FALSE),IF($G$5="F1",'Definición técnica de imagenes'!$E$15,'Definición técnica de imagenes'!$F$13)),'Definición técnica de imagenes'!$E$16),"")</f>
        <v>526 x 370 px</v>
      </c>
      <c r="H25" s="14" t="str">
        <f t="shared" ref="H25" si="12">IF(AND(I25&lt;&gt;"",I25&lt;&gt;0),IF(OR(B25&lt;&gt;"",J25&lt;&gt;""),CONCATENATE($C$7,"_",$A25,IF($G$4="Cuaderno de Estudio","_zoom",CONCATENATE("a",IF(LEFT($G$5,1)="F",".jpg",".png")))),""),"")</f>
        <v>MA_11_01_CO_IMG16_zoom</v>
      </c>
      <c r="I25" s="14" t="str">
        <f>IF(OR(B25&lt;&gt;"",J25&lt;&gt;""),IF($G$4="Recurso",IF(LEFT($G$5,1)="M",IF(VLOOKUP($G$5,'Definición técnica de imagenes'!$A$3:$G$17,6,FALSE)=0,"",VLOOKUP($G$5,'Definición técnica de imagenes'!$A$3:$G$17,6,FALSE)),IF($G$5="F1","","")),'Definición técnica de imagenes'!$F$16),"")</f>
        <v>800 x 600 px</v>
      </c>
      <c r="J25" s="77"/>
      <c r="K25" s="94" t="s">
        <v>209</v>
      </c>
    </row>
    <row r="26" spans="1:11" s="12" customFormat="1" ht="27" x14ac:dyDescent="0.25">
      <c r="A26" s="13" t="s">
        <v>177</v>
      </c>
      <c r="B26" s="79" t="s">
        <v>180</v>
      </c>
      <c r="C26" s="14" t="s">
        <v>148</v>
      </c>
      <c r="D26" s="14" t="s">
        <v>145</v>
      </c>
      <c r="E26" s="14" t="s">
        <v>146</v>
      </c>
      <c r="F26" s="14" t="str">
        <f t="shared" si="7"/>
        <v>MA_11_01_CO_IMG17_small</v>
      </c>
      <c r="G26" s="14" t="str">
        <f>IF(F26&lt;&gt;"",IF($G$4="Recurso",IF(LEFT($G$5,1)="M",VLOOKUP($G$5,'Definición técnica de imagenes'!$A$3:$G$17,5,FALSE),IF($G$5="F1",'Definición técnica de imagenes'!$E$15,'Definición técnica de imagenes'!$F$13)),'Definición técnica de imagenes'!$E$16),"")</f>
        <v>526 x 370 px</v>
      </c>
      <c r="H26" s="14" t="str">
        <f t="shared" si="8"/>
        <v>MA_11_01_CO_IMG17_zoom</v>
      </c>
      <c r="I26" s="14" t="str">
        <f>IF(OR(B26&lt;&gt;"",J26&lt;&gt;""),IF($G$4="Recurso",IF(LEFT($G$5,1)="M",IF(VLOOKUP($G$5,'Definición técnica de imagenes'!$A$3:$G$17,6,FALSE)=0,"",VLOOKUP($G$5,'Definición técnica de imagenes'!$A$3:$G$17,6,FALSE)),IF($G$5="F1","","")),'Definición técnica de imagenes'!$F$16),"")</f>
        <v>800 x 600 px</v>
      </c>
      <c r="J26" s="14" t="s">
        <v>181</v>
      </c>
      <c r="K26" s="93" t="s">
        <v>207</v>
      </c>
    </row>
    <row r="27" spans="1:11" s="12" customFormat="1" ht="94.5" x14ac:dyDescent="0.25">
      <c r="A27" s="13" t="s">
        <v>178</v>
      </c>
      <c r="B27" s="80" t="s">
        <v>182</v>
      </c>
      <c r="C27" s="14" t="s">
        <v>148</v>
      </c>
      <c r="D27" s="14" t="s">
        <v>145</v>
      </c>
      <c r="E27" s="14" t="s">
        <v>146</v>
      </c>
      <c r="F27" s="14" t="str">
        <f t="shared" ref="F27:F57" si="13">IF(OR(B27&lt;&gt;"",J27&lt;&gt;""),CONCATENATE($C$7,"_",$A27,IF($G$4="Cuaderno de Estudio","_small",CONCATENATE(IF(I27="","","n"),IF(LEFT($G$5,1)="F",".jpg",".png")))),"")</f>
        <v>MA_11_01_CO_IMG18_small</v>
      </c>
      <c r="G27" s="14" t="str">
        <f>IF(F27&lt;&gt;"",IF($G$4="Recurso",IF(LEFT($G$5,1)="M",VLOOKUP($G$5,'Definición técnica de imagenes'!$A$3:$G$17,5,FALSE),IF($G$5="F1",'Definición técnica de imagenes'!$E$15,'Definición técnica de imagenes'!$F$13)),'Definición técnica de imagenes'!$E$16),"")</f>
        <v>526 x 370 px</v>
      </c>
      <c r="H27" s="14" t="str">
        <f t="shared" ref="H27:H57" si="14">IF(AND(I27&lt;&gt;"",I27&lt;&gt;0),IF(OR(B27&lt;&gt;"",J27&lt;&gt;""),CONCATENATE($C$7,"_",$A27,IF($G$4="Cuaderno de Estudio","_zoom",CONCATENATE("a",IF(LEFT($G$5,1)="F",".jpg",".png")))),""),"")</f>
        <v>MA_11_01_CO_IMG18_zoom</v>
      </c>
      <c r="I27" s="14" t="str">
        <f>IF(OR(B27&lt;&gt;"",J27&lt;&gt;""),IF($G$4="Recurso",IF(LEFT($G$5,1)="M",IF(VLOOKUP($G$5,'Definición técnica de imagenes'!$A$3:$G$17,6,FALSE)=0,"",VLOOKUP($G$5,'Definición técnica de imagenes'!$A$3:$G$17,6,FALSE)),IF($G$5="F1","","")),'Definición técnica de imagenes'!$F$16),"")</f>
        <v>800 x 600 px</v>
      </c>
      <c r="J27" s="14" t="s">
        <v>183</v>
      </c>
      <c r="K27" s="93" t="s">
        <v>207</v>
      </c>
    </row>
    <row r="28" spans="1:11" s="12" customFormat="1" ht="13.5" customHeight="1" x14ac:dyDescent="0.25">
      <c r="A28" s="13" t="s">
        <v>179</v>
      </c>
      <c r="B28" s="79" t="s">
        <v>190</v>
      </c>
      <c r="C28" s="14" t="s">
        <v>148</v>
      </c>
      <c r="D28" s="14" t="s">
        <v>145</v>
      </c>
      <c r="E28" s="14" t="s">
        <v>146</v>
      </c>
      <c r="F28" s="14" t="str">
        <f t="shared" si="13"/>
        <v>MA_11_01_CO_IMG19_small</v>
      </c>
      <c r="G28" s="14" t="str">
        <f>IF(F28&lt;&gt;"",IF($G$4="Recurso",IF(LEFT($G$5,1)="M",VLOOKUP($G$5,'Definición técnica de imagenes'!$A$3:$G$17,5,FALSE),IF($G$5="F1",'Definición técnica de imagenes'!$E$15,'Definición técnica de imagenes'!$F$13)),'Definición técnica de imagenes'!$E$16),"")</f>
        <v>526 x 370 px</v>
      </c>
      <c r="H28" s="14" t="str">
        <f t="shared" si="14"/>
        <v>MA_11_01_CO_IMG19_zoom</v>
      </c>
      <c r="I28" s="14" t="str">
        <f>IF(OR(B28&lt;&gt;"",J28&lt;&gt;""),IF($G$4="Recurso",IF(LEFT($G$5,1)="M",IF(VLOOKUP($G$5,'Definición técnica de imagenes'!$A$3:$G$17,6,FALSE)=0,"",VLOOKUP($G$5,'Definición técnica de imagenes'!$A$3:$G$17,6,FALSE)),IF($G$5="F1","","")),'Definición técnica de imagenes'!$F$16),"")</f>
        <v>800 x 600 px</v>
      </c>
      <c r="J28" s="14" t="s">
        <v>191</v>
      </c>
      <c r="K28" s="93" t="s">
        <v>207</v>
      </c>
    </row>
    <row r="29" spans="1:11" s="12" customFormat="1" ht="27" x14ac:dyDescent="0.25">
      <c r="A29" s="13" t="s">
        <v>184</v>
      </c>
      <c r="B29" s="79" t="s">
        <v>192</v>
      </c>
      <c r="C29" s="14" t="s">
        <v>148</v>
      </c>
      <c r="D29" s="14" t="s">
        <v>145</v>
      </c>
      <c r="E29" s="14" t="s">
        <v>146</v>
      </c>
      <c r="F29" s="14" t="str">
        <f t="shared" si="13"/>
        <v>MA_11_01_CO_IMG20_small</v>
      </c>
      <c r="G29" s="14" t="str">
        <f>IF(F29&lt;&gt;"",IF($G$4="Recurso",IF(LEFT($G$5,1)="M",VLOOKUP($G$5,'Definición técnica de imagenes'!$A$3:$G$17,5,FALSE),IF($G$5="F1",'Definición técnica de imagenes'!$E$15,'Definición técnica de imagenes'!$F$13)),'Definición técnica de imagenes'!$E$16),"")</f>
        <v>526 x 370 px</v>
      </c>
      <c r="H29" s="14" t="str">
        <f t="shared" si="14"/>
        <v>MA_11_01_CO_IMG20_zoom</v>
      </c>
      <c r="I29" s="14" t="str">
        <f>IF(OR(B29&lt;&gt;"",J29&lt;&gt;""),IF($G$4="Recurso",IF(LEFT($G$5,1)="M",IF(VLOOKUP($G$5,'Definición técnica de imagenes'!$A$3:$G$17,6,FALSE)=0,"",VLOOKUP($G$5,'Definición técnica de imagenes'!$A$3:$G$17,6,FALSE)),IF($G$5="F1","","")),'Definición técnica de imagenes'!$F$16),"")</f>
        <v>800 x 600 px</v>
      </c>
      <c r="J29" s="14" t="s">
        <v>193</v>
      </c>
      <c r="K29" s="93" t="s">
        <v>208</v>
      </c>
    </row>
    <row r="30" spans="1:11" s="12" customFormat="1" ht="46.5" customHeight="1" x14ac:dyDescent="0.25">
      <c r="A30" s="81" t="s">
        <v>185</v>
      </c>
      <c r="B30" s="79" t="s">
        <v>194</v>
      </c>
      <c r="C30" s="82" t="s">
        <v>148</v>
      </c>
      <c r="D30" s="82" t="s">
        <v>145</v>
      </c>
      <c r="E30" s="82" t="s">
        <v>146</v>
      </c>
      <c r="F30" s="82" t="str">
        <f t="shared" si="13"/>
        <v>MA_11_01_CO_IMG21_small</v>
      </c>
      <c r="G30" s="82" t="str">
        <f>IF(F30&lt;&gt;"",IF($G$4="Recurso",IF(LEFT($G$5,1)="M",VLOOKUP($G$5,'Definición técnica de imagenes'!$A$3:$G$17,5,FALSE),IF($G$5="F1",'Definición técnica de imagenes'!$E$15,'Definición técnica de imagenes'!$F$13)),'Definición técnica de imagenes'!$E$16),"")</f>
        <v>526 x 370 px</v>
      </c>
      <c r="H30" s="82" t="str">
        <f t="shared" si="14"/>
        <v>MA_11_01_CO_IMG21_zoom</v>
      </c>
      <c r="I30" s="82" t="str">
        <f>IF(OR(B30&lt;&gt;"",J30&lt;&gt;""),IF($G$4="Recurso",IF(LEFT($G$5,1)="M",IF(VLOOKUP($G$5,'Definición técnica de imagenes'!$A$3:$G$17,6,FALSE)=0,"",VLOOKUP($G$5,'Definición técnica de imagenes'!$A$3:$G$17,6,FALSE)),IF($G$5="F1","","")),'Definición técnica de imagenes'!$F$16),"")</f>
        <v>800 x 600 px</v>
      </c>
      <c r="J30" s="83" t="s">
        <v>195</v>
      </c>
      <c r="K30" s="83" t="s">
        <v>206</v>
      </c>
    </row>
    <row r="31" spans="1:11" s="12" customFormat="1" ht="46.5" customHeight="1" x14ac:dyDescent="0.25">
      <c r="A31" s="81" t="s">
        <v>186</v>
      </c>
      <c r="B31" s="86" t="s">
        <v>147</v>
      </c>
      <c r="C31" s="14" t="s">
        <v>148</v>
      </c>
      <c r="D31" s="14" t="s">
        <v>145</v>
      </c>
      <c r="E31" s="14" t="s">
        <v>146</v>
      </c>
      <c r="F31" s="14" t="str">
        <f t="shared" ref="F31" si="15">IF(OR(B31&lt;&gt;"",J31&lt;&gt;""),CONCATENATE($C$7,"_",$A31,IF($G$4="Cuaderno de Estudio","_small",CONCATENATE(IF(I31="","","n"),IF(LEFT($G$5,1)="F",".jpg",".png")))),"")</f>
        <v>MA_11_01_CO_IMG22_small</v>
      </c>
      <c r="G31" s="14" t="str">
        <f>IF(F31&lt;&gt;"",IF($G$4="Recurso",IF(LEFT($G$5,1)="M",VLOOKUP($G$5,'Definición técnica de imagenes'!$A$3:$G$17,5,FALSE),IF($G$5="F1",'Definición técnica de imagenes'!$E$15,'Definición técnica de imagenes'!$F$13)),'Definición técnica de imagenes'!$E$16),"")</f>
        <v>526 x 370 px</v>
      </c>
      <c r="H31" s="14" t="str">
        <f t="shared" ref="H31" si="16">IF(AND(I31&lt;&gt;"",I31&lt;&gt;0),IF(OR(B31&lt;&gt;"",J31&lt;&gt;""),CONCATENATE($C$7,"_",$A31,IF($G$4="Cuaderno de Estudio","_zoom",CONCATENATE("a",IF(LEFT($G$5,1)="F",".jpg",".png")))),""),"")</f>
        <v>MA_11_01_CO_IMG22_zoom</v>
      </c>
      <c r="I31" s="14" t="str">
        <f>IF(OR(B31&lt;&gt;"",J31&lt;&gt;""),IF($G$4="Recurso",IF(LEFT($G$5,1)="M",IF(VLOOKUP($G$5,'Definición técnica de imagenes'!$A$3:$G$17,6,FALSE)=0,"",VLOOKUP($G$5,'Definición técnica de imagenes'!$A$3:$G$17,6,FALSE)),IF($G$5="F1","","")),'Definición técnica de imagenes'!$F$16),"")</f>
        <v>800 x 600 px</v>
      </c>
      <c r="J31" s="19" t="s">
        <v>197</v>
      </c>
      <c r="K31" s="83" t="s">
        <v>205</v>
      </c>
    </row>
    <row r="32" spans="1:11" s="12" customFormat="1" ht="206.25" customHeight="1" x14ac:dyDescent="0.25">
      <c r="A32" s="81" t="s">
        <v>187</v>
      </c>
      <c r="B32" s="79" t="s">
        <v>196</v>
      </c>
      <c r="C32" s="84" t="s">
        <v>148</v>
      </c>
      <c r="D32" s="85" t="s">
        <v>145</v>
      </c>
      <c r="E32" s="85" t="s">
        <v>146</v>
      </c>
      <c r="F32" s="85" t="str">
        <f>IF(OR(B30&lt;&gt;"",J32&lt;&gt;""),CONCATENATE($C$7,"_",$A32,IF($G$4="Cuaderno de Estudio","_small",CONCATENATE(IF(I32="","","n"),IF(LEFT($G$5,1)="F",".jpg",".png")))),"")</f>
        <v>MA_11_01_CO_IMG23_small</v>
      </c>
      <c r="G32" s="85" t="str">
        <f>IF(F32&lt;&gt;"",IF($G$4="Recurso",IF(LEFT($G$5,1)="M",VLOOKUP($G$5,'Definición técnica de imagenes'!$A$3:$G$17,5,FALSE),IF($G$5="F1",'Definición técnica de imagenes'!$E$15,'Definición técnica de imagenes'!$F$13)),'Definición técnica de imagenes'!$E$16),"")</f>
        <v>526 x 370 px</v>
      </c>
      <c r="H32" s="85" t="str">
        <f t="shared" si="14"/>
        <v>MA_11_01_CO_IMG23_zoom</v>
      </c>
      <c r="I32" s="85" t="str">
        <f>IF(OR(B30&lt;&gt;"",J32&lt;&gt;""),IF($G$4="Recurso",IF(LEFT($G$5,1)="M",IF(VLOOKUP($G$5,'Definición técnica de imagenes'!$A$3:$G$17,6,FALSE)=0,"",VLOOKUP($G$5,'Definición técnica de imagenes'!$A$3:$G$17,6,FALSE)),IF($G$5="F1","","")),'Definición técnica de imagenes'!$F$16),"")</f>
        <v>800 x 600 px</v>
      </c>
      <c r="J32"/>
      <c r="K32" s="92" t="s">
        <v>204</v>
      </c>
    </row>
    <row r="33" spans="1:11" s="12" customFormat="1" ht="48.75" customHeight="1" x14ac:dyDescent="0.25">
      <c r="A33" s="13" t="s">
        <v>188</v>
      </c>
      <c r="B33" s="26" t="s">
        <v>147</v>
      </c>
      <c r="C33" s="84" t="s">
        <v>148</v>
      </c>
      <c r="D33" s="85" t="s">
        <v>145</v>
      </c>
      <c r="E33" s="85" t="s">
        <v>146</v>
      </c>
      <c r="F33" s="85" t="str">
        <f>IF(OR(B32&lt;&gt;"",J33&lt;&gt;""),CONCATENATE($C$7,"_",$A33,IF($G$4="Cuaderno de Estudio","_small",CONCATENATE(IF(I33="","","n"),IF(LEFT($G$5,1)="F",".jpg",".png")))),"")</f>
        <v>MA_11_01_CO_IMG24_small</v>
      </c>
      <c r="G33" s="85" t="str">
        <f>IF(F33&lt;&gt;"",IF($G$4="Recurso",IF(LEFT($G$5,1)="M",VLOOKUP($G$5,'Definición técnica de imagenes'!$A$3:$G$17,5,FALSE),IF($G$5="F1",'Definición técnica de imagenes'!$E$15,'Definición técnica de imagenes'!$F$13)),'Definición técnica de imagenes'!$E$16),"")</f>
        <v>526 x 370 px</v>
      </c>
      <c r="H33" s="85" t="str">
        <f t="shared" ref="H33" si="17">IF(AND(I33&lt;&gt;"",I33&lt;&gt;0),IF(OR(B33&lt;&gt;"",J33&lt;&gt;""),CONCATENATE($C$7,"_",$A33,IF($G$4="Cuaderno de Estudio","_zoom",CONCATENATE("a",IF(LEFT($G$5,1)="F",".jpg",".png")))),""),"")</f>
        <v>MA_11_01_CO_IMG24_zoom</v>
      </c>
      <c r="I33" s="85" t="str">
        <f>IF(OR(B32&lt;&gt;"",J33&lt;&gt;""),IF($G$4="Recurso",IF(LEFT($G$5,1)="M",IF(VLOOKUP($G$5,'Definición técnica de imagenes'!$A$3:$G$17,6,FALSE)=0,"",VLOOKUP($G$5,'Definición técnica de imagenes'!$A$3:$G$17,6,FALSE)),IF($G$5="F1","","")),'Definición técnica de imagenes'!$F$16),"")</f>
        <v>800 x 600 px</v>
      </c>
      <c r="J33" s="89" t="s">
        <v>198</v>
      </c>
      <c r="K33" s="83" t="s">
        <v>203</v>
      </c>
    </row>
    <row r="34" spans="1:11" s="12" customFormat="1" ht="141" customHeight="1" x14ac:dyDescent="0.25">
      <c r="A34" s="13" t="s">
        <v>189</v>
      </c>
      <c r="B34" s="26" t="s">
        <v>147</v>
      </c>
      <c r="C34" s="26" t="s">
        <v>148</v>
      </c>
      <c r="D34" s="14" t="s">
        <v>145</v>
      </c>
      <c r="E34" s="14" t="s">
        <v>146</v>
      </c>
      <c r="F34" s="14" t="str">
        <f t="shared" si="13"/>
        <v>MA_11_01_CO_IMG25_small</v>
      </c>
      <c r="G34" s="14" t="str">
        <f>IF(F34&lt;&gt;"",IF($G$4="Recurso",IF(LEFT($G$5,1)="M",VLOOKUP($G$5,'Definición técnica de imagenes'!$A$3:$G$17,5,FALSE),IF($G$5="F1",'Definición técnica de imagenes'!$E$15,'Definición técnica de imagenes'!$F$13)),'Definición técnica de imagenes'!$E$16),"")</f>
        <v>526 x 370 px</v>
      </c>
      <c r="H34" s="14" t="str">
        <f t="shared" si="14"/>
        <v>MA_11_01_CO_IMG25_zoom</v>
      </c>
      <c r="I34" s="14" t="str">
        <f>IF(OR(B34&lt;&gt;"",J34&lt;&gt;""),IF($G$4="Recurso",IF(LEFT($G$5,1)="M",IF(VLOOKUP($G$5,'Definición técnica de imagenes'!$A$3:$G$17,6,FALSE)=0,"",VLOOKUP($G$5,'Definición técnica de imagenes'!$A$3:$G$17,6,FALSE)),IF($G$5="F1","","")),'Definición técnica de imagenes'!$F$16),"")</f>
        <v>800 x 600 px</v>
      </c>
      <c r="J34" s="77"/>
      <c r="K34" s="91" t="s">
        <v>202</v>
      </c>
    </row>
    <row r="35" spans="1:11" s="12" customFormat="1" ht="27" x14ac:dyDescent="0.25">
      <c r="A35" s="13" t="s">
        <v>199</v>
      </c>
      <c r="B35" s="26" t="s">
        <v>147</v>
      </c>
      <c r="C35" s="84" t="s">
        <v>148</v>
      </c>
      <c r="D35" s="85" t="s">
        <v>145</v>
      </c>
      <c r="E35" s="85" t="s">
        <v>146</v>
      </c>
      <c r="F35" s="85" t="str">
        <f>IF(OR(B34&lt;&gt;"",J35&lt;&gt;""),CONCATENATE($C$7,"_",$A35,IF($G$4="Cuaderno de Estudio","_small",CONCATENATE(IF(I35="","","n"),IF(LEFT($G$5,1)="F",".jpg",".png")))),"")</f>
        <v>MA_11_01_CO_IMG26_small</v>
      </c>
      <c r="G35" s="85" t="str">
        <f>IF(F35&lt;&gt;"",IF($G$4="Recurso",IF(LEFT($G$5,1)="M",VLOOKUP($G$5,'Definición técnica de imagenes'!$A$3:$G$17,5,FALSE),IF($G$5="F1",'Definición técnica de imagenes'!$E$15,'Definición técnica de imagenes'!$F$13)),'Definición técnica de imagenes'!$E$16),"")</f>
        <v>526 x 370 px</v>
      </c>
      <c r="H35" s="85" t="str">
        <f t="shared" si="14"/>
        <v>MA_11_01_CO_IMG26_zoom</v>
      </c>
      <c r="I35" s="85" t="str">
        <f>IF(OR(B34&lt;&gt;"",J35&lt;&gt;""),IF($G$4="Recurso",IF(LEFT($G$5,1)="M",IF(VLOOKUP($G$5,'Definición técnica de imagenes'!$A$3:$G$17,6,FALSE)=0,"",VLOOKUP($G$5,'Definición técnica de imagenes'!$A$3:$G$17,6,FALSE)),IF($G$5="F1","","")),'Definición técnica de imagenes'!$F$16),"")</f>
        <v>800 x 600 px</v>
      </c>
      <c r="J35" s="88" t="s">
        <v>200</v>
      </c>
      <c r="K35" s="90" t="s">
        <v>201</v>
      </c>
    </row>
    <row r="36" spans="1:11" s="12" customFormat="1" ht="103.5" customHeight="1" x14ac:dyDescent="0.25">
      <c r="A36" s="13"/>
      <c r="B36" s="28"/>
      <c r="C36" s="28"/>
      <c r="D36" s="14"/>
      <c r="E36" s="14"/>
      <c r="F36" s="14" t="str">
        <f t="shared" si="13"/>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3"/>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9"/>
      <c r="C38" s="29"/>
      <c r="D38" s="14"/>
      <c r="E38" s="14"/>
      <c r="F38" s="14" t="str">
        <f t="shared" si="13"/>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5"/>
      <c r="C39" s="25"/>
      <c r="D39" s="14"/>
      <c r="E39" s="14"/>
      <c r="F39" s="14" t="str">
        <f t="shared" si="13"/>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3"/>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3"/>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3"/>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3"/>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3"/>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3"/>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3"/>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3"/>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3"/>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3"/>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3"/>
        <v/>
      </c>
      <c r="G52" s="14" t="str">
        <f>IF(F52&lt;&gt;"",IF($G$4="Recurso",IF(LEFT($G$5,1)="M",VLOOKUP($G$5,'Definición técnica de imagenes'!$A$3:$G$17,5,FALSE),IF($G$5="F1",'Definición técnica de imagenes'!$E$15,'Definición técnica de imagenes'!$F$13)),'Definición técnica de imagenes'!$E$16),"")</f>
        <v/>
      </c>
      <c r="H52" s="14" t="str">
        <f t="shared" si="14"/>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3"/>
        <v/>
      </c>
      <c r="G54" s="14" t="str">
        <f>IF(F54&lt;&gt;"",IF($G$4="Recurso",IF(LEFT($G$5,1)="M",VLOOKUP($G$5,'Definición técnica de imagenes'!$A$3:$G$17,5,FALSE),IF($G$5="F1",'Definición técnica de imagenes'!$E$15,'Definición técnica de imagenes'!$F$13)),'Definición técnica de imagenes'!$E$16),"")</f>
        <v/>
      </c>
      <c r="H54" s="14" t="str">
        <f t="shared" si="14"/>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3"/>
        <v/>
      </c>
      <c r="G55" s="14" t="str">
        <f>IF(F55&lt;&gt;"",IF($G$4="Recurso",IF(LEFT($G$5,1)="M",VLOOKUP($G$5,'Definición técnica de imagenes'!$A$3:$G$17,5,FALSE),IF($G$5="F1",'Definición técnica de imagenes'!$E$15,'Definición técnica de imagenes'!$F$13)),'Definición técnica de imagenes'!$E$16),"")</f>
        <v/>
      </c>
      <c r="H55" s="14" t="str">
        <f t="shared" si="14"/>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3"/>
        <v/>
      </c>
      <c r="G56" s="14" t="str">
        <f>IF(F56&lt;&gt;"",IF($G$4="Recurso",IF(LEFT($G$5,1)="M",VLOOKUP($G$5,'Definición técnica de imagenes'!$A$3:$G$17,5,FALSE),IF($G$5="F1",'Definición técnica de imagenes'!$E$15,'Definición técnica de imagenes'!$F$13)),'Definición técnica de imagenes'!$E$16),"")</f>
        <v/>
      </c>
      <c r="H56" s="14" t="str">
        <f t="shared" si="14"/>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3"/>
        <v/>
      </c>
      <c r="G57" s="14" t="str">
        <f>IF(F57&lt;&gt;"",IF($G$4="Recurso",IF(LEFT($G$5,1)="M",VLOOKUP($G$5,'Definición técnica de imagenes'!$A$3:$G$17,5,FALSE),IF($G$5="F1",'Definición técnica de imagenes'!$E$15,'Definición técnica de imagenes'!$F$13)),'Definición técnica de imagenes'!$E$16),"")</f>
        <v/>
      </c>
      <c r="H57" s="14" t="str">
        <f t="shared" si="14"/>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ref="F58:F89" si="18">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89" si="19">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8"/>
        <v/>
      </c>
      <c r="G59" s="14" t="str">
        <f>IF(F59&lt;&gt;"",IF($G$4="Recurso",IF(LEFT($G$5,1)="M",VLOOKUP($G$5,'Definición técnica de imagenes'!$A$3:$G$17,5,FALSE),IF($G$5="F1",'Definición técnica de imagenes'!$E$15,'Definición técnica de imagenes'!$F$13)),'Definición técnica de imagenes'!$E$16),"")</f>
        <v/>
      </c>
      <c r="H59" s="14" t="str">
        <f t="shared" si="19"/>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8"/>
        <v/>
      </c>
      <c r="G60" s="14" t="str">
        <f>IF(F60&lt;&gt;"",IF($G$4="Recurso",IF(LEFT($G$5,1)="M",VLOOKUP($G$5,'Definición técnica de imagenes'!$A$3:$G$17,5,FALSE),IF($G$5="F1",'Definición técnica de imagenes'!$E$15,'Definición técnica de imagenes'!$F$13)),'Definición técnica de imagenes'!$E$16),"")</f>
        <v/>
      </c>
      <c r="H60" s="14" t="str">
        <f t="shared" si="19"/>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8"/>
        <v/>
      </c>
      <c r="G61" s="14" t="str">
        <f>IF(F61&lt;&gt;"",IF($G$4="Recurso",IF(LEFT($G$5,1)="M",VLOOKUP($G$5,'Definición técnica de imagenes'!$A$3:$G$17,5,FALSE),IF($G$5="F1",'Definición técnica de imagenes'!$E$15,'Definición técnica de imagenes'!$F$13)),'Definición técnica de imagenes'!$E$16),"")</f>
        <v/>
      </c>
      <c r="H61" s="14" t="str">
        <f t="shared" si="19"/>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8"/>
        <v/>
      </c>
      <c r="G62" s="14" t="str">
        <f>IF(F62&lt;&gt;"",IF($G$4="Recurso",IF(LEFT($G$5,1)="M",VLOOKUP($G$5,'Definición técnica de imagenes'!$A$3:$G$17,5,FALSE),IF($G$5="F1",'Definición técnica de imagenes'!$E$15,'Definición técnica de imagenes'!$F$13)),'Definición técnica de imagenes'!$E$16),"")</f>
        <v/>
      </c>
      <c r="H62" s="14" t="str">
        <f t="shared" si="19"/>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8"/>
        <v/>
      </c>
      <c r="G63" s="14" t="str">
        <f>IF(F63&lt;&gt;"",IF($G$4="Recurso",IF(LEFT($G$5,1)="M",VLOOKUP($G$5,'Definición técnica de imagenes'!$A$3:$G$17,5,FALSE),IF($G$5="F1",'Definición técnica de imagenes'!$E$15,'Definición técnica de imagenes'!$F$13)),'Definición técnica de imagenes'!$E$16),"")</f>
        <v/>
      </c>
      <c r="H63" s="14" t="str">
        <f t="shared" si="19"/>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8"/>
        <v/>
      </c>
      <c r="G64" s="14" t="str">
        <f>IF(F64&lt;&gt;"",IF($G$4="Recurso",IF(LEFT($G$5,1)="M",VLOOKUP($G$5,'Definición técnica de imagenes'!$A$3:$G$17,5,FALSE),IF($G$5="F1",'Definición técnica de imagenes'!$E$15,'Definición técnica de imagenes'!$F$13)),'Definición técnica de imagenes'!$E$16),"")</f>
        <v/>
      </c>
      <c r="H64" s="14" t="str">
        <f t="shared" si="19"/>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8"/>
        <v/>
      </c>
      <c r="G65" s="14" t="str">
        <f>IF(F65&lt;&gt;"",IF($G$4="Recurso",IF(LEFT($G$5,1)="M",VLOOKUP($G$5,'Definición técnica de imagenes'!$A$3:$G$17,5,FALSE),IF($G$5="F1",'Definición técnica de imagenes'!$E$15,'Definición técnica de imagenes'!$F$13)),'Definición técnica de imagenes'!$E$16),"")</f>
        <v/>
      </c>
      <c r="H65" s="14" t="str">
        <f t="shared" si="19"/>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8"/>
        <v/>
      </c>
      <c r="G66" s="14" t="str">
        <f>IF(F66&lt;&gt;"",IF($G$4="Recurso",IF(LEFT($G$5,1)="M",VLOOKUP($G$5,'Definición técnica de imagenes'!$A$3:$G$17,5,FALSE),IF($G$5="F1",'Definición técnica de imagenes'!$E$15,'Definición técnica de imagenes'!$F$13)),'Definición técnica de imagenes'!$E$16),"")</f>
        <v/>
      </c>
      <c r="H66" s="14" t="str">
        <f t="shared" si="19"/>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8"/>
        <v/>
      </c>
      <c r="G67" s="14" t="str">
        <f>IF(F67&lt;&gt;"",IF($G$4="Recurso",IF(LEFT($G$5,1)="M",VLOOKUP($G$5,'Definición técnica de imagenes'!$A$3:$G$17,5,FALSE),IF($G$5="F1",'Definición técnica de imagenes'!$E$15,'Definición técnica de imagenes'!$F$13)),'Definición técnica de imagenes'!$E$16),"")</f>
        <v/>
      </c>
      <c r="H67" s="14" t="str">
        <f t="shared" si="19"/>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8"/>
        <v/>
      </c>
      <c r="G68" s="14" t="str">
        <f>IF(F68&lt;&gt;"",IF($G$4="Recurso",IF(LEFT($G$5,1)="M",VLOOKUP($G$5,'Definición técnica de imagenes'!$A$3:$G$17,5,FALSE),IF($G$5="F1",'Definición técnica de imagenes'!$E$15,'Definición técnica de imagenes'!$F$13)),'Definición técnica de imagenes'!$E$16),"")</f>
        <v/>
      </c>
      <c r="H68" s="14" t="str">
        <f t="shared" si="19"/>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8"/>
        <v/>
      </c>
      <c r="G69" s="14" t="str">
        <f>IF(F69&lt;&gt;"",IF($G$4="Recurso",IF(LEFT($G$5,1)="M",VLOOKUP($G$5,'Definición técnica de imagenes'!$A$3:$G$17,5,FALSE),IF($G$5="F1",'Definición técnica de imagenes'!$E$15,'Definición técnica de imagenes'!$F$13)),'Definición técnica de imagenes'!$E$16),"")</f>
        <v/>
      </c>
      <c r="H69" s="14" t="str">
        <f t="shared" si="19"/>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8"/>
        <v/>
      </c>
      <c r="G70" s="14" t="str">
        <f>IF(F70&lt;&gt;"",IF($G$4="Recurso",IF(LEFT($G$5,1)="M",VLOOKUP($G$5,'Definición técnica de imagenes'!$A$3:$G$17,5,FALSE),IF($G$5="F1",'Definición técnica de imagenes'!$E$15,'Definición técnica de imagenes'!$F$13)),'Definición técnica de imagenes'!$E$16),"")</f>
        <v/>
      </c>
      <c r="H70" s="14" t="str">
        <f t="shared" si="19"/>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8"/>
        <v/>
      </c>
      <c r="G71" s="14" t="str">
        <f>IF(F71&lt;&gt;"",IF($G$4="Recurso",IF(LEFT($G$5,1)="M",VLOOKUP($G$5,'Definición técnica de imagenes'!$A$3:$G$17,5,FALSE),IF($G$5="F1",'Definición técnica de imagenes'!$E$15,'Definición técnica de imagenes'!$F$13)),'Definición técnica de imagenes'!$E$16),"")</f>
        <v/>
      </c>
      <c r="H71" s="14" t="str">
        <f t="shared" si="1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8"/>
        <v/>
      </c>
      <c r="G72" s="14" t="str">
        <f>IF(F72&lt;&gt;"",IF($G$4="Recurso",IF(LEFT($G$5,1)="M",VLOOKUP($G$5,'Definición técnica de imagenes'!$A$3:$G$17,5,FALSE),IF($G$5="F1",'Definición técnica de imagenes'!$E$15,'Definición técnica de imagenes'!$F$13)),'Definición técnica de imagenes'!$E$16),"")</f>
        <v/>
      </c>
      <c r="H72" s="14" t="str">
        <f t="shared" si="19"/>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8"/>
        <v/>
      </c>
      <c r="G73" s="14" t="str">
        <f>IF(F73&lt;&gt;"",IF($G$4="Recurso",IF(LEFT($G$5,1)="M",VLOOKUP($G$5,'Definición técnica de imagenes'!$A$3:$G$17,5,FALSE),IF($G$5="F1",'Definición técnica de imagenes'!$E$15,'Definición técnica de imagenes'!$F$13)),'Definición técnica de imagenes'!$E$16),"")</f>
        <v/>
      </c>
      <c r="H73" s="14" t="str">
        <f t="shared" si="19"/>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8"/>
        <v/>
      </c>
      <c r="G74" s="14" t="str">
        <f>IF(F74&lt;&gt;"",IF($G$4="Recurso",IF(LEFT($G$5,1)="M",VLOOKUP($G$5,'Definición técnica de imagenes'!$A$3:$G$17,5,FALSE),IF($G$5="F1",'Definición técnica de imagenes'!$E$15,'Definición técnica de imagenes'!$F$13)),'Definición técnica de imagenes'!$E$16),"")</f>
        <v/>
      </c>
      <c r="H74" s="14" t="str">
        <f t="shared" si="19"/>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8"/>
        <v/>
      </c>
      <c r="G75" s="14" t="str">
        <f>IF(F75&lt;&gt;"",IF($G$4="Recurso",IF(LEFT($G$5,1)="M",VLOOKUP($G$5,'Definición técnica de imagenes'!$A$3:$G$17,5,FALSE),IF($G$5="F1",'Definición técnica de imagenes'!$E$15,'Definición técnica de imagenes'!$F$13)),'Definición técnica de imagenes'!$E$16),"")</f>
        <v/>
      </c>
      <c r="H75" s="14" t="str">
        <f t="shared" si="19"/>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18"/>
        <v/>
      </c>
      <c r="G76" s="14" t="str">
        <f>IF(F76&lt;&gt;"",IF($G$4="Recurso",IF(LEFT($G$5,1)="M",VLOOKUP($G$5,'Definición técnica de imagenes'!$A$3:$G$17,5,FALSE),IF($G$5="F1",'Definición técnica de imagenes'!$E$15,'Definición técnica de imagenes'!$F$13)),'Definición técnica de imagenes'!$E$16),"")</f>
        <v/>
      </c>
      <c r="H76" s="14" t="str">
        <f t="shared" si="19"/>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18"/>
        <v/>
      </c>
      <c r="G77" s="14" t="str">
        <f>IF(F77&lt;&gt;"",IF($G$4="Recurso",IF(LEFT($G$5,1)="M",VLOOKUP($G$5,'Definición técnica de imagenes'!$A$3:$G$17,5,FALSE),IF($G$5="F1",'Definición técnica de imagenes'!$E$15,'Definición técnica de imagenes'!$F$13)),'Definición técnica de imagenes'!$E$16),"")</f>
        <v/>
      </c>
      <c r="H77" s="14" t="str">
        <f t="shared" si="1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18"/>
        <v/>
      </c>
      <c r="G78" s="14" t="str">
        <f>IF(F78&lt;&gt;"",IF($G$4="Recurso",IF(LEFT($G$5,1)="M",VLOOKUP($G$5,'Definición técnica de imagenes'!$A$3:$G$17,5,FALSE),IF($G$5="F1",'Definición técnica de imagenes'!$E$15,'Definición técnica de imagenes'!$F$13)),'Definición técnica de imagenes'!$E$16),"")</f>
        <v/>
      </c>
      <c r="H78" s="14" t="str">
        <f t="shared" si="1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18"/>
        <v/>
      </c>
      <c r="G79" s="14" t="str">
        <f>IF(F79&lt;&gt;"",IF($G$4="Recurso",IF(LEFT($G$5,1)="M",VLOOKUP($G$5,'Definición técnica de imagenes'!$A$3:$G$17,5,FALSE),IF($G$5="F1",'Definición técnica de imagenes'!$E$15,'Definición técnica de imagenes'!$F$13)),'Definición técnica de imagenes'!$E$16),"")</f>
        <v/>
      </c>
      <c r="H79" s="14" t="str">
        <f t="shared" si="1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18"/>
        <v/>
      </c>
      <c r="G80" s="14" t="str">
        <f>IF(F80&lt;&gt;"",IF($G$4="Recurso",IF(LEFT($G$5,1)="M",VLOOKUP($G$5,'Definición técnica de imagenes'!$A$3:$G$17,5,FALSE),IF($G$5="F1",'Definición técnica de imagenes'!$E$15,'Definición técnica de imagenes'!$F$13)),'Definición técnica de imagenes'!$E$16),"")</f>
        <v/>
      </c>
      <c r="H80" s="14" t="str">
        <f t="shared" si="1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18"/>
        <v/>
      </c>
      <c r="G81" s="14" t="str">
        <f>IF(F81&lt;&gt;"",IF($G$4="Recurso",IF(LEFT($G$5,1)="M",VLOOKUP($G$5,'Definición técnica de imagenes'!$A$3:$G$17,5,FALSE),IF($G$5="F1",'Definición técnica de imagenes'!$E$15,'Definición técnica de imagenes'!$F$13)),'Definición técnica de imagenes'!$E$16),"")</f>
        <v/>
      </c>
      <c r="H81" s="14" t="str">
        <f t="shared" si="1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18"/>
        <v/>
      </c>
      <c r="G82" s="14" t="str">
        <f>IF(F82&lt;&gt;"",IF($G$4="Recurso",IF(LEFT($G$5,1)="M",VLOOKUP($G$5,'Definición técnica de imagenes'!$A$3:$G$17,5,FALSE),IF($G$5="F1",'Definición técnica de imagenes'!$E$15,'Definición técnica de imagenes'!$F$13)),'Definición técnica de imagenes'!$E$16),"")</f>
        <v/>
      </c>
      <c r="H82" s="14" t="str">
        <f t="shared" si="1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18"/>
        <v/>
      </c>
      <c r="G83" s="14" t="str">
        <f>IF(F83&lt;&gt;"",IF($G$4="Recurso",IF(LEFT($G$5,1)="M",VLOOKUP($G$5,'Definición técnica de imagenes'!$A$3:$G$17,5,FALSE),IF($G$5="F1",'Definición técnica de imagenes'!$E$15,'Definición técnica de imagenes'!$F$13)),'Definición técnica de imagenes'!$E$16),"")</f>
        <v/>
      </c>
      <c r="H83" s="14" t="str">
        <f t="shared" si="1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18"/>
        <v/>
      </c>
      <c r="G84" s="14" t="str">
        <f>IF(F84&lt;&gt;"",IF($G$4="Recurso",IF(LEFT($G$5,1)="M",VLOOKUP($G$5,'Definición técnica de imagenes'!$A$3:$G$17,5,FALSE),IF($G$5="F1",'Definición técnica de imagenes'!$E$15,'Definición técnica de imagenes'!$F$13)),'Definición técnica de imagenes'!$E$16),"")</f>
        <v/>
      </c>
      <c r="H84" s="14" t="str">
        <f t="shared" si="1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18"/>
        <v/>
      </c>
      <c r="G85" s="14" t="str">
        <f>IF(F85&lt;&gt;"",IF($G$4="Recurso",IF(LEFT($G$5,1)="M",VLOOKUP($G$5,'Definición técnica de imagenes'!$A$3:$G$17,5,FALSE),IF($G$5="F1",'Definición técnica de imagenes'!$E$15,'Definición técnica de imagenes'!$F$13)),'Definición técnica de imagenes'!$E$16),"")</f>
        <v/>
      </c>
      <c r="H85" s="14" t="str">
        <f t="shared" si="1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18"/>
        <v/>
      </c>
      <c r="G86" s="14" t="str">
        <f>IF(F86&lt;&gt;"",IF($G$4="Recurso",IF(LEFT($G$5,1)="M",VLOOKUP($G$5,'Definición técnica de imagenes'!$A$3:$G$17,5,FALSE),IF($G$5="F1",'Definición técnica de imagenes'!$E$15,'Definición técnica de imagenes'!$F$13)),'Definición técnica de imagenes'!$E$16),"")</f>
        <v/>
      </c>
      <c r="H86" s="14" t="str">
        <f t="shared" si="1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18"/>
        <v/>
      </c>
      <c r="G87" s="14" t="str">
        <f>IF(F87&lt;&gt;"",IF($G$4="Recurso",IF(LEFT($G$5,1)="M",VLOOKUP($G$5,'Definición técnica de imagenes'!$A$3:$G$17,5,FALSE),IF($G$5="F1",'Definición técnica de imagenes'!$E$15,'Definición técnica de imagenes'!$F$13)),'Definición técnica de imagenes'!$E$16),"")</f>
        <v/>
      </c>
      <c r="H87" s="14" t="str">
        <f t="shared" si="1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18"/>
        <v/>
      </c>
      <c r="G88" s="14" t="str">
        <f>IF(F88&lt;&gt;"",IF($G$4="Recurso",IF(LEFT($G$5,1)="M",VLOOKUP($G$5,'Definición técnica de imagenes'!$A$3:$G$17,5,FALSE),IF($G$5="F1",'Definición técnica de imagenes'!$E$15,'Definición técnica de imagenes'!$F$13)),'Definición técnica de imagenes'!$E$16),"")</f>
        <v/>
      </c>
      <c r="H88" s="14" t="str">
        <f t="shared" si="1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18"/>
        <v/>
      </c>
      <c r="G89" s="14" t="str">
        <f>IF(F89&lt;&gt;"",IF($G$4="Recurso",IF(LEFT($G$5,1)="M",VLOOKUP($G$5,'Definición técnica de imagenes'!$A$3:$G$17,5,FALSE),IF($G$5="F1",'Definición técnica de imagenes'!$E$15,'Definición técnica de imagenes'!$F$13)),'Definición técnica de imagenes'!$E$16),"")</f>
        <v/>
      </c>
      <c r="H89" s="14" t="str">
        <f t="shared" si="1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ref="F90:F108" si="20">IF(OR(B90&lt;&gt;"",J90&lt;&gt;""),CONCATENATE($C$7,"_",$A90,IF($G$4="Cuaderno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 t="shared" ref="H90:H108" si="21">IF(AND(I90&lt;&gt;"",I90&lt;&gt;0),IF(OR(B90&lt;&gt;"",J90&lt;&gt;""),CONCATENATE($C$7,"_",$A90,IF($G$4="Cuaderno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20"/>
        <v/>
      </c>
      <c r="G91" s="14" t="str">
        <f>IF(F91&lt;&gt;"",IF($G$4="Recurso",IF(LEFT($G$5,1)="M",VLOOKUP($G$5,'Definición técnica de imagenes'!$A$3:$G$17,5,FALSE),IF($G$5="F1",'Definición técnica de imagenes'!$E$15,'Definición técnica de imagenes'!$F$13)),'Definición técnica de imagenes'!$E$16),"")</f>
        <v/>
      </c>
      <c r="H91" s="14" t="str">
        <f t="shared" si="21"/>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20"/>
        <v/>
      </c>
      <c r="G92" s="14" t="str">
        <f>IF(F92&lt;&gt;"",IF($G$4="Recurso",IF(LEFT($G$5,1)="M",VLOOKUP($G$5,'Definición técnica de imagenes'!$A$3:$G$17,5,FALSE),IF($G$5="F1",'Definición técnica de imagenes'!$E$15,'Definición técnica de imagenes'!$F$13)),'Definición técnica de imagenes'!$E$16),"")</f>
        <v/>
      </c>
      <c r="H92" s="14" t="str">
        <f t="shared" si="21"/>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20"/>
        <v/>
      </c>
      <c r="G93" s="14" t="str">
        <f>IF(F93&lt;&gt;"",IF($G$4="Recurso",IF(LEFT($G$5,1)="M",VLOOKUP($G$5,'Definición técnica de imagenes'!$A$3:$G$17,5,FALSE),IF($G$5="F1",'Definición técnica de imagenes'!$E$15,'Definición técnica de imagenes'!$F$13)),'Definición técnica de imagenes'!$E$16),"")</f>
        <v/>
      </c>
      <c r="H93" s="14" t="str">
        <f t="shared" si="21"/>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20"/>
        <v/>
      </c>
      <c r="G94" s="14" t="str">
        <f>IF(F94&lt;&gt;"",IF($G$4="Recurso",IF(LEFT($G$5,1)="M",VLOOKUP($G$5,'Definición técnica de imagenes'!$A$3:$G$17,5,FALSE),IF($G$5="F1",'Definición técnica de imagenes'!$E$15,'Definición técnica de imagenes'!$F$13)),'Definición técnica de imagenes'!$E$16),"")</f>
        <v/>
      </c>
      <c r="H94" s="14" t="str">
        <f t="shared" si="21"/>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20"/>
        <v/>
      </c>
      <c r="G95" s="14" t="str">
        <f>IF(F95&lt;&gt;"",IF($G$4="Recurso",IF(LEFT($G$5,1)="M",VLOOKUP($G$5,'Definición técnica de imagenes'!$A$3:$G$17,5,FALSE),IF($G$5="F1",'Definición técnica de imagenes'!$E$15,'Definición técnica de imagenes'!$F$13)),'Definición técnica de imagenes'!$E$16),"")</f>
        <v/>
      </c>
      <c r="H95" s="14" t="str">
        <f t="shared" si="21"/>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20"/>
        <v/>
      </c>
      <c r="G96" s="14" t="str">
        <f>IF(F96&lt;&gt;"",IF($G$4="Recurso",IF(LEFT($G$5,1)="M",VLOOKUP($G$5,'Definición técnica de imagenes'!$A$3:$G$17,5,FALSE),IF($G$5="F1",'Definición técnica de imagenes'!$E$15,'Definición técnica de imagenes'!$F$13)),'Definición técnica de imagenes'!$E$16),"")</f>
        <v/>
      </c>
      <c r="H96" s="14" t="str">
        <f t="shared" si="21"/>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20"/>
        <v/>
      </c>
      <c r="G97" s="14" t="str">
        <f>IF(F97&lt;&gt;"",IF($G$4="Recurso",IF(LEFT($G$5,1)="M",VLOOKUP($G$5,'Definición técnica de imagenes'!$A$3:$G$17,5,FALSE),IF($G$5="F1",'Definición técnica de imagenes'!$E$15,'Definición técnica de imagenes'!$F$13)),'Definición técnica de imagenes'!$E$16),"")</f>
        <v/>
      </c>
      <c r="H97" s="14" t="str">
        <f t="shared" si="21"/>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20"/>
        <v/>
      </c>
      <c r="G98" s="14" t="str">
        <f>IF(F98&lt;&gt;"",IF($G$4="Recurso",IF(LEFT($G$5,1)="M",VLOOKUP($G$5,'Definición técnica de imagenes'!$A$3:$G$17,5,FALSE),IF($G$5="F1",'Definición técnica de imagenes'!$E$15,'Definición técnica de imagenes'!$F$13)),'Definición técnica de imagenes'!$E$16),"")</f>
        <v/>
      </c>
      <c r="H98" s="14" t="str">
        <f t="shared" si="21"/>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20"/>
        <v/>
      </c>
      <c r="G99" s="14" t="str">
        <f>IF(F99&lt;&gt;"",IF($G$4="Recurso",IF(LEFT($G$5,1)="M",VLOOKUP($G$5,'Definición técnica de imagenes'!$A$3:$G$17,5,FALSE),IF($G$5="F1",'Definición técnica de imagenes'!$E$15,'Definición técnica de imagenes'!$F$13)),'Definición técnica de imagenes'!$E$16),"")</f>
        <v/>
      </c>
      <c r="H99" s="14" t="str">
        <f t="shared" si="21"/>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20"/>
        <v/>
      </c>
      <c r="G100" s="14" t="str">
        <f>IF(F100&lt;&gt;"",IF($G$4="Recurso",IF(LEFT($G$5,1)="M",VLOOKUP($G$5,'Definición técnica de imagenes'!$A$3:$G$17,5,FALSE),IF($G$5="F1",'Definición técnica de imagenes'!$E$15,'Definición técnica de imagenes'!$F$13)),'Definición técnica de imagenes'!$E$16),"")</f>
        <v/>
      </c>
      <c r="H100" s="14" t="str">
        <f t="shared" si="21"/>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20"/>
        <v/>
      </c>
      <c r="G101" s="14" t="str">
        <f>IF(F101&lt;&gt;"",IF($G$4="Recurso",IF(LEFT($G$5,1)="M",VLOOKUP($G$5,'Definición técnica de imagenes'!$A$3:$G$17,5,FALSE),IF($G$5="F1",'Definición técnica de imagenes'!$E$15,'Definición técnica de imagenes'!$F$13)),'Definición técnica de imagenes'!$E$16),"")</f>
        <v/>
      </c>
      <c r="H101" s="14" t="str">
        <f t="shared" si="21"/>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20"/>
        <v/>
      </c>
      <c r="G102" s="14" t="str">
        <f>IF(F102&lt;&gt;"",IF($G$4="Recurso",IF(LEFT($G$5,1)="M",VLOOKUP($G$5,'Definición técnica de imagenes'!$A$3:$G$17,5,FALSE),IF($G$5="F1",'Definición técnica de imagenes'!$E$15,'Definición técnica de imagenes'!$F$13)),'Definición técnica de imagenes'!$E$16),"")</f>
        <v/>
      </c>
      <c r="H102" s="14" t="str">
        <f t="shared" si="21"/>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20"/>
        <v/>
      </c>
      <c r="G103" s="14" t="str">
        <f>IF(F103&lt;&gt;"",IF($G$4="Recurso",IF(LEFT($G$5,1)="M",VLOOKUP($G$5,'Definición técnica de imagenes'!$A$3:$G$17,5,FALSE),IF($G$5="F1",'Definición técnica de imagenes'!$E$15,'Definición técnica de imagenes'!$F$13)),'Definición técnica de imagenes'!$E$16),"")</f>
        <v/>
      </c>
      <c r="H103" s="14" t="str">
        <f t="shared" si="21"/>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20"/>
        <v/>
      </c>
      <c r="G104" s="14" t="str">
        <f>IF(F104&lt;&gt;"",IF($G$4="Recurso",IF(LEFT($G$5,1)="M",VLOOKUP($G$5,'Definición técnica de imagenes'!$A$3:$G$17,5,FALSE),IF($G$5="F1",'Definición técnica de imagenes'!$E$15,'Definición técnica de imagenes'!$F$13)),'Definición técnica de imagenes'!$E$16),"")</f>
        <v/>
      </c>
      <c r="H104" s="14" t="str">
        <f t="shared" si="21"/>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20"/>
        <v/>
      </c>
      <c r="G105" s="14" t="str">
        <f>IF(F105&lt;&gt;"",IF($G$4="Recurso",IF(LEFT($G$5,1)="M",VLOOKUP($G$5,'Definición técnica de imagenes'!$A$3:$G$17,5,FALSE),IF($G$5="F1",'Definición técnica de imagenes'!$E$15,'Definición técnica de imagenes'!$F$13)),'Definición técnica de imagenes'!$E$16),"")</f>
        <v/>
      </c>
      <c r="H105" s="14" t="str">
        <f t="shared" si="21"/>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20"/>
        <v/>
      </c>
      <c r="G106" s="14" t="str">
        <f>IF(F106&lt;&gt;"",IF($G$4="Recurso",IF(LEFT($G$5,1)="M",VLOOKUP($G$5,'Definición técnica de imagenes'!$A$3:$G$17,5,FALSE),IF($G$5="F1",'Definición técnica de imagenes'!$E$15,'Definición técnica de imagenes'!$F$13)),'Definición técnica de imagenes'!$E$16),"")</f>
        <v/>
      </c>
      <c r="H106" s="14" t="str">
        <f t="shared" si="21"/>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20"/>
        <v/>
      </c>
      <c r="G107" s="14" t="str">
        <f>IF(F107&lt;&gt;"",IF($G$4="Recurso",IF(LEFT($G$5,1)="M",VLOOKUP($G$5,'Definición técnica de imagenes'!$A$3:$G$17,5,FALSE),IF($G$5="F1",'Definición técnica de imagenes'!$E$15,'Definición técnica de imagenes'!$F$13)),'Definición técnica de imagenes'!$E$16),"")</f>
        <v/>
      </c>
      <c r="H107" s="14" t="str">
        <f t="shared" si="21"/>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20"/>
        <v/>
      </c>
      <c r="G108" s="14" t="str">
        <f>IF(F108&lt;&gt;"",IF($G$4="Recurso",IF(LEFT($G$5,1)="M",VLOOKUP($G$5,'Definición técnica de imagenes'!$A$3:$G$17,5,FALSE),IF($G$5="F1",'Definición técnica de imagenes'!$E$15,'Definición técnica de imagenes'!$F$13)),'Definición técnica de imagenes'!$E$16),"")</f>
        <v/>
      </c>
      <c r="H108" s="14" t="str">
        <f t="shared" si="21"/>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C31">
      <formula1>"Cuaderno de Estudio,Ejercicio Genérico,Interativo,Diaporama"</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hyperlinks>
    <hyperlink ref="B10" r:id="rId1"/>
    <hyperlink ref="B26" r:id="rId2" display="http://upload.wikimedia.org/wikipedia/commons/thumb/c/c6/Intervalo_real_22.svg/120px-Intervalo_real_22.svg.png"/>
    <hyperlink ref="B27" r:id="rId3"/>
    <hyperlink ref="B28" r:id="rId4" display="http://upload.wikimedia.org/wikipedia/commons/thumb/f/f6/Intervalo_real_23.svg/120px-Intervalo_real_23.svg.png"/>
    <hyperlink ref="B30" r:id="rId5" display="http://upload.wikimedia.org/wikipedia/commons/thumb/d/d2/Intervalo_03.svg/300px-Intervalo_03.svg.png"/>
    <hyperlink ref="B32" r:id="rId6" display="http://aulaplaneta.planetasaber.com/encyclopedia/default.asp?idpack=11&amp;idpil=0015EF01&amp;ruta=Buscador"/>
  </hyperlinks>
  <pageMargins left="0.75" right="0.75" top="1" bottom="1" header="0.5" footer="0.5"/>
  <pageSetup orientation="portrait" horizontalDpi="4294967292" verticalDpi="4294967292" r:id="rId7"/>
  <drawing r:id="rId8"/>
  <legacyDrawing r:id="rId9"/>
  <oleObjects>
    <mc:AlternateContent xmlns:mc="http://schemas.openxmlformats.org/markup-compatibility/2006">
      <mc:Choice Requires="x14">
        <oleObject progId="PBrush" shapeId="3081" r:id="rId10">
          <objectPr defaultSize="0" autoPict="0" r:id="rId11">
            <anchor moveWithCells="1" sizeWithCells="1">
              <from>
                <xdr:col>9</xdr:col>
                <xdr:colOff>533400</xdr:colOff>
                <xdr:row>10</xdr:row>
                <xdr:rowOff>504825</xdr:rowOff>
              </from>
              <to>
                <xdr:col>9</xdr:col>
                <xdr:colOff>5267325</xdr:colOff>
                <xdr:row>10</xdr:row>
                <xdr:rowOff>2209800</xdr:rowOff>
              </to>
            </anchor>
          </objectPr>
        </oleObject>
      </mc:Choice>
      <mc:Fallback>
        <oleObject progId="PBrush" shapeId="3081" r:id="rId10"/>
      </mc:Fallback>
    </mc:AlternateContent>
    <mc:AlternateContent xmlns:mc="http://schemas.openxmlformats.org/markup-compatibility/2006">
      <mc:Choice Requires="x14">
        <oleObject progId="PBrush" shapeId="3084" r:id="rId12">
          <objectPr defaultSize="0" autoPict="0" r:id="rId13">
            <anchor moveWithCells="1" sizeWithCells="1">
              <from>
                <xdr:col>9</xdr:col>
                <xdr:colOff>1485900</xdr:colOff>
                <xdr:row>11</xdr:row>
                <xdr:rowOff>714375</xdr:rowOff>
              </from>
              <to>
                <xdr:col>9</xdr:col>
                <xdr:colOff>4143375</xdr:colOff>
                <xdr:row>11</xdr:row>
                <xdr:rowOff>1200150</xdr:rowOff>
              </to>
            </anchor>
          </objectPr>
        </oleObject>
      </mc:Choice>
      <mc:Fallback>
        <oleObject progId="PBrush" shapeId="3084" r:id="rId12"/>
      </mc:Fallback>
    </mc:AlternateContent>
    <mc:AlternateContent xmlns:mc="http://schemas.openxmlformats.org/markup-compatibility/2006">
      <mc:Choice Requires="x14">
        <oleObject progId="PBrush" shapeId="3087" r:id="rId14">
          <objectPr defaultSize="0" autoPict="0" r:id="rId15">
            <anchor moveWithCells="1" sizeWithCells="1">
              <from>
                <xdr:col>9</xdr:col>
                <xdr:colOff>1295400</xdr:colOff>
                <xdr:row>12</xdr:row>
                <xdr:rowOff>152400</xdr:rowOff>
              </from>
              <to>
                <xdr:col>9</xdr:col>
                <xdr:colOff>4924425</xdr:colOff>
                <xdr:row>12</xdr:row>
                <xdr:rowOff>923925</xdr:rowOff>
              </to>
            </anchor>
          </objectPr>
        </oleObject>
      </mc:Choice>
      <mc:Fallback>
        <oleObject progId="PBrush" shapeId="3087" r:id="rId14"/>
      </mc:Fallback>
    </mc:AlternateContent>
    <mc:AlternateContent xmlns:mc="http://schemas.openxmlformats.org/markup-compatibility/2006">
      <mc:Choice Requires="x14">
        <oleObject progId="PBrush" shapeId="3090" r:id="rId16">
          <objectPr defaultSize="0" autoPict="0" r:id="rId17">
            <anchor moveWithCells="1" sizeWithCells="1">
              <from>
                <xdr:col>9</xdr:col>
                <xdr:colOff>1247775</xdr:colOff>
                <xdr:row>13</xdr:row>
                <xdr:rowOff>85725</xdr:rowOff>
              </from>
              <to>
                <xdr:col>9</xdr:col>
                <xdr:colOff>5048250</xdr:colOff>
                <xdr:row>13</xdr:row>
                <xdr:rowOff>771525</xdr:rowOff>
              </to>
            </anchor>
          </objectPr>
        </oleObject>
      </mc:Choice>
      <mc:Fallback>
        <oleObject progId="PBrush" shapeId="3090" r:id="rId16"/>
      </mc:Fallback>
    </mc:AlternateContent>
    <mc:AlternateContent xmlns:mc="http://schemas.openxmlformats.org/markup-compatibility/2006">
      <mc:Choice Requires="x14">
        <oleObject progId="PBrush" shapeId="3091" r:id="rId18">
          <objectPr defaultSize="0" autoPict="0" r:id="rId19">
            <anchor moveWithCells="1" sizeWithCells="1">
              <from>
                <xdr:col>9</xdr:col>
                <xdr:colOff>1419225</xdr:colOff>
                <xdr:row>14</xdr:row>
                <xdr:rowOff>85725</xdr:rowOff>
              </from>
              <to>
                <xdr:col>9</xdr:col>
                <xdr:colOff>5086350</xdr:colOff>
                <xdr:row>14</xdr:row>
                <xdr:rowOff>885825</xdr:rowOff>
              </to>
            </anchor>
          </objectPr>
        </oleObject>
      </mc:Choice>
      <mc:Fallback>
        <oleObject progId="PBrush" shapeId="3091" r:id="rId18"/>
      </mc:Fallback>
    </mc:AlternateContent>
    <mc:AlternateContent xmlns:mc="http://schemas.openxmlformats.org/markup-compatibility/2006">
      <mc:Choice Requires="x14">
        <oleObject progId="PBrush" shapeId="3095" r:id="rId20">
          <objectPr defaultSize="0" autoPict="0" r:id="rId21">
            <anchor moveWithCells="1" sizeWithCells="1">
              <from>
                <xdr:col>9</xdr:col>
                <xdr:colOff>1200150</xdr:colOff>
                <xdr:row>15</xdr:row>
                <xdr:rowOff>190500</xdr:rowOff>
              </from>
              <to>
                <xdr:col>9</xdr:col>
                <xdr:colOff>5229225</xdr:colOff>
                <xdr:row>15</xdr:row>
                <xdr:rowOff>809625</xdr:rowOff>
              </to>
            </anchor>
          </objectPr>
        </oleObject>
      </mc:Choice>
      <mc:Fallback>
        <oleObject progId="PBrush" shapeId="3095" r:id="rId20"/>
      </mc:Fallback>
    </mc:AlternateContent>
    <mc:AlternateContent xmlns:mc="http://schemas.openxmlformats.org/markup-compatibility/2006">
      <mc:Choice Requires="x14">
        <oleObject progId="PBrush" shapeId="3098" r:id="rId22">
          <objectPr defaultSize="0" autoPict="0" r:id="rId23">
            <anchor moveWithCells="1" sizeWithCells="1">
              <from>
                <xdr:col>9</xdr:col>
                <xdr:colOff>1581150</xdr:colOff>
                <xdr:row>17</xdr:row>
                <xdr:rowOff>390525</xdr:rowOff>
              </from>
              <to>
                <xdr:col>9</xdr:col>
                <xdr:colOff>3771900</xdr:colOff>
                <xdr:row>17</xdr:row>
                <xdr:rowOff>1419225</xdr:rowOff>
              </to>
            </anchor>
          </objectPr>
        </oleObject>
      </mc:Choice>
      <mc:Fallback>
        <oleObject progId="PBrush" shapeId="3098" r:id="rId22"/>
      </mc:Fallback>
    </mc:AlternateContent>
    <mc:AlternateContent xmlns:mc="http://schemas.openxmlformats.org/markup-compatibility/2006">
      <mc:Choice Requires="x14">
        <oleObject progId="PBrush" shapeId="3101" r:id="rId24">
          <objectPr defaultSize="0" autoPict="0" r:id="rId25">
            <anchor moveWithCells="1" sizeWithCells="1">
              <from>
                <xdr:col>9</xdr:col>
                <xdr:colOff>438150</xdr:colOff>
                <xdr:row>18</xdr:row>
                <xdr:rowOff>428625</xdr:rowOff>
              </from>
              <to>
                <xdr:col>9</xdr:col>
                <xdr:colOff>6019800</xdr:colOff>
                <xdr:row>18</xdr:row>
                <xdr:rowOff>1819275</xdr:rowOff>
              </to>
            </anchor>
          </objectPr>
        </oleObject>
      </mc:Choice>
      <mc:Fallback>
        <oleObject progId="PBrush" shapeId="3101" r:id="rId24"/>
      </mc:Fallback>
    </mc:AlternateContent>
    <mc:AlternateContent xmlns:mc="http://schemas.openxmlformats.org/markup-compatibility/2006">
      <mc:Choice Requires="x14">
        <oleObject progId="PBrush" shapeId="3103" r:id="rId26">
          <objectPr defaultSize="0" autoPict="0" r:id="rId27">
            <anchor moveWithCells="1" sizeWithCells="1">
              <from>
                <xdr:col>9</xdr:col>
                <xdr:colOff>1228725</xdr:colOff>
                <xdr:row>19</xdr:row>
                <xdr:rowOff>485775</xdr:rowOff>
              </from>
              <to>
                <xdr:col>9</xdr:col>
                <xdr:colOff>4657725</xdr:colOff>
                <xdr:row>19</xdr:row>
                <xdr:rowOff>1257300</xdr:rowOff>
              </to>
            </anchor>
          </objectPr>
        </oleObject>
      </mc:Choice>
      <mc:Fallback>
        <oleObject progId="PBrush" shapeId="3103" r:id="rId26"/>
      </mc:Fallback>
    </mc:AlternateContent>
    <mc:AlternateContent xmlns:mc="http://schemas.openxmlformats.org/markup-compatibility/2006">
      <mc:Choice Requires="x14">
        <oleObject progId="PBrush" shapeId="3105" r:id="rId28">
          <objectPr defaultSize="0" autoPict="0" r:id="rId29">
            <anchor moveWithCells="1" sizeWithCells="1">
              <from>
                <xdr:col>9</xdr:col>
                <xdr:colOff>1838325</xdr:colOff>
                <xdr:row>20</xdr:row>
                <xdr:rowOff>28575</xdr:rowOff>
              </from>
              <to>
                <xdr:col>9</xdr:col>
                <xdr:colOff>4181475</xdr:colOff>
                <xdr:row>20</xdr:row>
                <xdr:rowOff>1209675</xdr:rowOff>
              </to>
            </anchor>
          </objectPr>
        </oleObject>
      </mc:Choice>
      <mc:Fallback>
        <oleObject progId="PBrush" shapeId="3105" r:id="rId28"/>
      </mc:Fallback>
    </mc:AlternateContent>
    <mc:AlternateContent xmlns:mc="http://schemas.openxmlformats.org/markup-compatibility/2006">
      <mc:Choice Requires="x14">
        <oleObject progId="PBrush" shapeId="3108" r:id="rId30">
          <objectPr defaultSize="0" autoPict="0" r:id="rId31">
            <anchor moveWithCells="1" sizeWithCells="1">
              <from>
                <xdr:col>9</xdr:col>
                <xdr:colOff>1647825</xdr:colOff>
                <xdr:row>21</xdr:row>
                <xdr:rowOff>161925</xdr:rowOff>
              </from>
              <to>
                <xdr:col>9</xdr:col>
                <xdr:colOff>4419600</xdr:colOff>
                <xdr:row>21</xdr:row>
                <xdr:rowOff>1457325</xdr:rowOff>
              </to>
            </anchor>
          </objectPr>
        </oleObject>
      </mc:Choice>
      <mc:Fallback>
        <oleObject progId="PBrush" shapeId="3108" r:id="rId30"/>
      </mc:Fallback>
    </mc:AlternateContent>
    <mc:AlternateContent xmlns:mc="http://schemas.openxmlformats.org/markup-compatibility/2006">
      <mc:Choice Requires="x14">
        <oleObject progId="PBrush" shapeId="3110" r:id="rId32">
          <objectPr defaultSize="0" autoPict="0" r:id="rId33">
            <anchor moveWithCells="1" sizeWithCells="1">
              <from>
                <xdr:col>9</xdr:col>
                <xdr:colOff>1724025</xdr:colOff>
                <xdr:row>22</xdr:row>
                <xdr:rowOff>228600</xdr:rowOff>
              </from>
              <to>
                <xdr:col>9</xdr:col>
                <xdr:colOff>4362450</xdr:colOff>
                <xdr:row>22</xdr:row>
                <xdr:rowOff>1457325</xdr:rowOff>
              </to>
            </anchor>
          </objectPr>
        </oleObject>
      </mc:Choice>
      <mc:Fallback>
        <oleObject progId="PBrush" shapeId="3110" r:id="rId32"/>
      </mc:Fallback>
    </mc:AlternateContent>
    <mc:AlternateContent xmlns:mc="http://schemas.openxmlformats.org/markup-compatibility/2006">
      <mc:Choice Requires="x14">
        <oleObject progId="PBrush" shapeId="3111" r:id="rId34">
          <objectPr defaultSize="0" autoPict="0" r:id="rId35">
            <anchor moveWithCells="1" sizeWithCells="1">
              <from>
                <xdr:col>9</xdr:col>
                <xdr:colOff>1076325</xdr:colOff>
                <xdr:row>23</xdr:row>
                <xdr:rowOff>133350</xdr:rowOff>
              </from>
              <to>
                <xdr:col>9</xdr:col>
                <xdr:colOff>5553075</xdr:colOff>
                <xdr:row>23</xdr:row>
                <xdr:rowOff>1057275</xdr:rowOff>
              </to>
            </anchor>
          </objectPr>
        </oleObject>
      </mc:Choice>
      <mc:Fallback>
        <oleObject progId="PBrush" shapeId="3111" r:id="rId34"/>
      </mc:Fallback>
    </mc:AlternateContent>
    <mc:AlternateContent xmlns:mc="http://schemas.openxmlformats.org/markup-compatibility/2006">
      <mc:Choice Requires="x14">
        <oleObject progId="PBrush" shapeId="3114" r:id="rId36">
          <objectPr defaultSize="0" autoPict="0" r:id="rId37">
            <anchor moveWithCells="1" sizeWithCells="1">
              <from>
                <xdr:col>9</xdr:col>
                <xdr:colOff>1152525</xdr:colOff>
                <xdr:row>24</xdr:row>
                <xdr:rowOff>142875</xdr:rowOff>
              </from>
              <to>
                <xdr:col>9</xdr:col>
                <xdr:colOff>5181600</xdr:colOff>
                <xdr:row>24</xdr:row>
                <xdr:rowOff>1457325</xdr:rowOff>
              </to>
            </anchor>
          </objectPr>
        </oleObject>
      </mc:Choice>
      <mc:Fallback>
        <oleObject progId="PBrush" shapeId="3114" r:id="rId36"/>
      </mc:Fallback>
    </mc:AlternateContent>
    <mc:AlternateContent xmlns:mc="http://schemas.openxmlformats.org/markup-compatibility/2006">
      <mc:Choice Requires="x14">
        <oleObject progId="PBrush" shapeId="3127" r:id="rId38">
          <objectPr defaultSize="0" autoPict="0" r:id="rId39">
            <anchor moveWithCells="1" sizeWithCells="1">
              <from>
                <xdr:col>9</xdr:col>
                <xdr:colOff>819150</xdr:colOff>
                <xdr:row>33</xdr:row>
                <xdr:rowOff>228600</xdr:rowOff>
              </from>
              <to>
                <xdr:col>9</xdr:col>
                <xdr:colOff>5105400</xdr:colOff>
                <xdr:row>33</xdr:row>
                <xdr:rowOff>1409700</xdr:rowOff>
              </to>
            </anchor>
          </objectPr>
        </oleObject>
      </mc:Choice>
      <mc:Fallback>
        <oleObject progId="PBrush" shapeId="3127" r:id="rId38"/>
      </mc:Fallback>
    </mc:AlternateContent>
    <mc:AlternateContent xmlns:mc="http://schemas.openxmlformats.org/markup-compatibility/2006">
      <mc:Choice Requires="x14">
        <oleObject progId="PBrush" shapeId="3118" r:id="rId40">
          <objectPr defaultSize="0" autoPict="0" r:id="rId41">
            <anchor moveWithCells="1" sizeWithCells="1">
              <from>
                <xdr:col>9</xdr:col>
                <xdr:colOff>800100</xdr:colOff>
                <xdr:row>31</xdr:row>
                <xdr:rowOff>228600</xdr:rowOff>
              </from>
              <to>
                <xdr:col>9</xdr:col>
                <xdr:colOff>5086350</xdr:colOff>
                <xdr:row>31</xdr:row>
                <xdr:rowOff>2343150</xdr:rowOff>
              </to>
            </anchor>
          </objectPr>
        </oleObject>
      </mc:Choice>
      <mc:Fallback>
        <oleObject progId="PBrush" shapeId="3118" r:id="rId4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12" t="s">
        <v>38</v>
      </c>
      <c r="B1" s="113"/>
      <c r="C1" s="113"/>
      <c r="D1" s="113"/>
      <c r="E1" s="113"/>
      <c r="F1" s="114"/>
    </row>
    <row r="2" spans="1:11" x14ac:dyDescent="0.25">
      <c r="A2" s="41" t="s">
        <v>42</v>
      </c>
      <c r="B2" s="42"/>
      <c r="C2" s="115" t="s">
        <v>13</v>
      </c>
      <c r="D2" s="116"/>
      <c r="E2" s="117"/>
      <c r="F2" s="43"/>
    </row>
    <row r="3" spans="1:11" ht="63" x14ac:dyDescent="0.25">
      <c r="A3" s="44" t="s">
        <v>43</v>
      </c>
      <c r="B3" s="42"/>
      <c r="C3" s="121" t="s">
        <v>14</v>
      </c>
      <c r="D3" s="122"/>
      <c r="E3" s="123"/>
      <c r="F3" s="43"/>
      <c r="H3" s="33" t="s">
        <v>18</v>
      </c>
      <c r="I3" s="33" t="s">
        <v>19</v>
      </c>
      <c r="J3" s="33" t="s">
        <v>20</v>
      </c>
      <c r="K3" s="33" t="s">
        <v>52</v>
      </c>
    </row>
    <row r="4" spans="1:11" ht="31.5" x14ac:dyDescent="0.25">
      <c r="A4" s="41" t="s">
        <v>44</v>
      </c>
      <c r="B4" s="42"/>
      <c r="C4" s="37" t="s">
        <v>15</v>
      </c>
      <c r="D4" s="36" t="s">
        <v>16</v>
      </c>
      <c r="E4" s="40" t="s">
        <v>17</v>
      </c>
      <c r="F4" s="43"/>
      <c r="H4" s="33" t="s">
        <v>21</v>
      </c>
      <c r="I4" s="33" t="s">
        <v>25</v>
      </c>
      <c r="J4" s="33">
        <v>1</v>
      </c>
      <c r="K4" s="33">
        <v>1</v>
      </c>
    </row>
    <row r="5" spans="1:11" ht="79.5" thickBot="1" x14ac:dyDescent="0.3">
      <c r="A5" s="44" t="s">
        <v>45</v>
      </c>
      <c r="B5" s="42"/>
      <c r="C5" s="39" t="s">
        <v>35</v>
      </c>
      <c r="D5" s="124" t="str">
        <f>CONCATENATE(H21,"_",I21,"_",J21,"_CO")</f>
        <v>MA_11_01_CO</v>
      </c>
      <c r="E5" s="125"/>
      <c r="F5" s="43"/>
      <c r="H5" s="33" t="s">
        <v>22</v>
      </c>
      <c r="I5" s="33" t="s">
        <v>26</v>
      </c>
      <c r="J5" s="33">
        <v>2</v>
      </c>
      <c r="K5" s="33">
        <v>2</v>
      </c>
    </row>
    <row r="6" spans="1:11" ht="32.25" thickBot="1" x14ac:dyDescent="0.3">
      <c r="A6" s="41" t="s">
        <v>10</v>
      </c>
      <c r="B6" s="42"/>
      <c r="C6" s="42"/>
      <c r="D6" s="42"/>
      <c r="E6" s="42"/>
      <c r="F6" s="43"/>
      <c r="H6" s="33" t="s">
        <v>23</v>
      </c>
      <c r="I6" s="33" t="s">
        <v>27</v>
      </c>
      <c r="J6" s="33">
        <v>3</v>
      </c>
      <c r="K6" s="33">
        <v>3</v>
      </c>
    </row>
    <row r="7" spans="1:11" ht="48" thickBot="1" x14ac:dyDescent="0.3">
      <c r="A7" s="44" t="s">
        <v>11</v>
      </c>
      <c r="B7" s="42"/>
      <c r="C7" s="73" t="s">
        <v>127</v>
      </c>
      <c r="D7" s="110" t="str">
        <f>CONCATENATE("SolicitudGrafica_",D5,".xls")</f>
        <v>SolicitudGrafica_MA_11_01_CO.xls</v>
      </c>
      <c r="E7" s="110"/>
      <c r="F7" s="111"/>
      <c r="H7" s="33" t="s">
        <v>24</v>
      </c>
      <c r="I7" s="33" t="s">
        <v>28</v>
      </c>
      <c r="J7" s="33">
        <v>4</v>
      </c>
      <c r="K7" s="33">
        <v>4</v>
      </c>
    </row>
    <row r="8" spans="1:11" ht="47.25" x14ac:dyDescent="0.25">
      <c r="A8" s="44" t="s">
        <v>53</v>
      </c>
      <c r="B8" s="42"/>
      <c r="C8" s="42"/>
      <c r="D8" s="42"/>
      <c r="E8" s="42"/>
      <c r="F8" s="43"/>
      <c r="I8" s="33" t="s">
        <v>29</v>
      </c>
      <c r="J8" s="33">
        <v>5</v>
      </c>
      <c r="K8" s="33">
        <v>5</v>
      </c>
    </row>
    <row r="9" spans="1:11" ht="47.25" x14ac:dyDescent="0.25">
      <c r="A9" s="44" t="s">
        <v>12</v>
      </c>
      <c r="B9" s="42"/>
      <c r="C9" s="42"/>
      <c r="D9" s="42"/>
      <c r="E9" s="42"/>
      <c r="F9" s="43"/>
      <c r="I9" s="33" t="s">
        <v>30</v>
      </c>
      <c r="J9" s="33">
        <v>6</v>
      </c>
      <c r="K9" s="33">
        <v>6</v>
      </c>
    </row>
    <row r="10" spans="1:11" ht="32.25" thickBot="1" x14ac:dyDescent="0.3">
      <c r="A10" s="45" t="s">
        <v>36</v>
      </c>
      <c r="B10" s="46"/>
      <c r="C10" s="46"/>
      <c r="D10" s="46"/>
      <c r="E10" s="46"/>
      <c r="F10" s="47"/>
      <c r="I10" s="33" t="s">
        <v>31</v>
      </c>
      <c r="J10" s="33">
        <v>7</v>
      </c>
      <c r="K10" s="33">
        <v>7</v>
      </c>
    </row>
    <row r="11" spans="1:11" x14ac:dyDescent="0.25">
      <c r="I11" s="33" t="s">
        <v>32</v>
      </c>
      <c r="J11" s="33">
        <v>8</v>
      </c>
      <c r="K11" s="33">
        <v>8</v>
      </c>
    </row>
    <row r="12" spans="1:11" ht="16.5" thickBot="1" x14ac:dyDescent="0.3">
      <c r="I12" s="33" t="s">
        <v>37</v>
      </c>
      <c r="J12" s="33">
        <v>9</v>
      </c>
      <c r="K12" s="33">
        <v>9</v>
      </c>
    </row>
    <row r="13" spans="1:11" x14ac:dyDescent="0.25">
      <c r="A13" s="112" t="s">
        <v>41</v>
      </c>
      <c r="B13" s="113"/>
      <c r="C13" s="113"/>
      <c r="D13" s="113"/>
      <c r="E13" s="113"/>
      <c r="F13" s="114"/>
      <c r="I13" s="33" t="s">
        <v>33</v>
      </c>
      <c r="J13" s="33">
        <v>10</v>
      </c>
      <c r="K13" s="33">
        <v>10</v>
      </c>
    </row>
    <row r="14" spans="1:11" ht="16.5" thickBot="1" x14ac:dyDescent="0.3">
      <c r="A14" s="44"/>
      <c r="B14" s="42"/>
      <c r="C14" s="42"/>
      <c r="D14" s="42"/>
      <c r="E14" s="42"/>
      <c r="F14" s="43"/>
      <c r="I14" s="33" t="s">
        <v>34</v>
      </c>
      <c r="J14" s="33">
        <v>11</v>
      </c>
      <c r="K14" s="33">
        <v>11</v>
      </c>
    </row>
    <row r="15" spans="1:11" x14ac:dyDescent="0.25">
      <c r="A15" s="41" t="s">
        <v>46</v>
      </c>
      <c r="B15" s="42"/>
      <c r="C15" s="115" t="s">
        <v>49</v>
      </c>
      <c r="D15" s="116"/>
      <c r="E15" s="116"/>
      <c r="F15" s="117"/>
      <c r="J15" s="33">
        <v>12</v>
      </c>
      <c r="K15" s="33">
        <v>12</v>
      </c>
    </row>
    <row r="16" spans="1:11" ht="67.150000000000006" customHeight="1" x14ac:dyDescent="0.25">
      <c r="A16" s="44" t="s">
        <v>47</v>
      </c>
      <c r="B16" s="42"/>
      <c r="C16" s="37" t="s">
        <v>15</v>
      </c>
      <c r="D16" s="36" t="s">
        <v>16</v>
      </c>
      <c r="E16" s="36" t="s">
        <v>17</v>
      </c>
      <c r="F16" s="38" t="s">
        <v>50</v>
      </c>
      <c r="J16" s="33">
        <v>13</v>
      </c>
      <c r="K16" s="33">
        <v>13</v>
      </c>
    </row>
    <row r="17" spans="1:11" ht="32.1" customHeight="1" thickBot="1" x14ac:dyDescent="0.3">
      <c r="A17" s="41" t="s">
        <v>44</v>
      </c>
      <c r="B17" s="42"/>
      <c r="C17" s="39" t="s">
        <v>35</v>
      </c>
      <c r="D17" s="118" t="str">
        <f>CONCATENATE(H21,"_",I21,"_",J21,"_",K45)</f>
        <v>MA_11_01_REC10</v>
      </c>
      <c r="E17" s="119"/>
      <c r="F17" s="120"/>
      <c r="J17" s="33">
        <v>14</v>
      </c>
      <c r="K17" s="33">
        <v>14</v>
      </c>
    </row>
    <row r="18" spans="1:11" ht="79.5" thickBot="1" x14ac:dyDescent="0.3">
      <c r="A18" s="44" t="s">
        <v>48</v>
      </c>
      <c r="B18" s="42"/>
      <c r="C18" s="73" t="s">
        <v>128</v>
      </c>
      <c r="D18" s="110" t="str">
        <f>CONCATENATE("SolicitudGrafica_",D17,".xls")</f>
        <v>SolicitudGrafica_MA_11_01_REC10.xls</v>
      </c>
      <c r="E18" s="110"/>
      <c r="F18" s="111"/>
      <c r="J18" s="33">
        <v>15</v>
      </c>
      <c r="K18" s="33">
        <v>15</v>
      </c>
    </row>
    <row r="19" spans="1:11" x14ac:dyDescent="0.25">
      <c r="A19" s="41" t="s">
        <v>10</v>
      </c>
      <c r="B19" s="42"/>
      <c r="C19" s="42"/>
      <c r="D19" s="42"/>
      <c r="E19" s="42"/>
      <c r="F19" s="43"/>
      <c r="H19" s="33">
        <v>3</v>
      </c>
      <c r="J19" s="33">
        <v>16</v>
      </c>
      <c r="K19" s="33">
        <v>16</v>
      </c>
    </row>
    <row r="20" spans="1:11" ht="63.75" thickBot="1" x14ac:dyDescent="0.3">
      <c r="A20" s="45" t="s">
        <v>51</v>
      </c>
      <c r="B20" s="46"/>
      <c r="C20" s="46"/>
      <c r="D20" s="46"/>
      <c r="E20" s="46"/>
      <c r="F20" s="47"/>
      <c r="H20" s="33">
        <v>1</v>
      </c>
      <c r="I20" s="33">
        <v>9</v>
      </c>
      <c r="J20" s="33">
        <v>1</v>
      </c>
      <c r="K20" s="33">
        <v>17</v>
      </c>
    </row>
    <row r="21" spans="1:11" x14ac:dyDescent="0.25">
      <c r="H21" s="33" t="str">
        <f>IF(INDEX(H4:H7,H20)=H4,"MA",IF(INDEX(H4:H7,H20)=H5,"CN",IF(INDEX(H4:H7,H20)=H6,"CS",IF(INDEX(H4:H7,H20)=H7,"LE"))))</f>
        <v>MA</v>
      </c>
      <c r="I21" s="33" t="str">
        <f>CONCATENATE(IF((I20+2)&lt;10,"0",""),I20+2)</f>
        <v>11</v>
      </c>
      <c r="J21" s="33" t="str">
        <f>CONCATENATE(IF(J20&lt;10,"0",""),J20)</f>
        <v>01</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8" width="24.5" style="33" customWidth="1"/>
    <col min="9" max="9" width="22.25" style="33" customWidth="1"/>
    <col min="10" max="10" width="20.75" style="33" customWidth="1"/>
    <col min="11" max="11" width="44.5" style="33" customWidth="1"/>
    <col min="12" max="16384" width="10.875" style="33"/>
  </cols>
  <sheetData>
    <row r="1" spans="1:11" x14ac:dyDescent="0.25">
      <c r="A1" s="126" t="s">
        <v>56</v>
      </c>
      <c r="B1" s="126" t="s">
        <v>63</v>
      </c>
      <c r="C1" s="126" t="s">
        <v>64</v>
      </c>
      <c r="D1" s="126" t="s">
        <v>5</v>
      </c>
      <c r="E1" s="126" t="s">
        <v>65</v>
      </c>
      <c r="F1" s="126" t="s">
        <v>66</v>
      </c>
      <c r="G1" s="126" t="s">
        <v>67</v>
      </c>
      <c r="H1" s="127" t="s">
        <v>68</v>
      </c>
      <c r="I1" s="127"/>
      <c r="J1" s="127"/>
    </row>
    <row r="2" spans="1:11" x14ac:dyDescent="0.25">
      <c r="A2" s="126"/>
      <c r="B2" s="126"/>
      <c r="C2" s="126"/>
      <c r="D2" s="126"/>
      <c r="E2" s="126"/>
      <c r="F2" s="126"/>
      <c r="G2" s="126"/>
      <c r="H2" s="52" t="s">
        <v>65</v>
      </c>
      <c r="I2" s="52" t="s">
        <v>66</v>
      </c>
      <c r="J2" s="52" t="s">
        <v>67</v>
      </c>
    </row>
    <row r="3" spans="1:11" s="54" customFormat="1" x14ac:dyDescent="0.25">
      <c r="A3" s="53" t="s">
        <v>69</v>
      </c>
      <c r="B3" s="53" t="s">
        <v>70</v>
      </c>
      <c r="C3" s="53" t="s">
        <v>71</v>
      </c>
      <c r="D3" s="53" t="s">
        <v>72</v>
      </c>
      <c r="E3" s="53" t="s">
        <v>73</v>
      </c>
      <c r="F3" s="53"/>
      <c r="G3" s="53"/>
      <c r="H3" s="53" t="s">
        <v>130</v>
      </c>
      <c r="I3" s="53"/>
      <c r="J3" s="53"/>
    </row>
    <row r="4" spans="1:11" s="54" customFormat="1" x14ac:dyDescent="0.25">
      <c r="A4" s="55" t="s">
        <v>57</v>
      </c>
      <c r="B4" s="55" t="s">
        <v>74</v>
      </c>
      <c r="C4" s="55" t="s">
        <v>71</v>
      </c>
      <c r="D4" s="55" t="s">
        <v>72</v>
      </c>
      <c r="E4" s="55" t="s">
        <v>75</v>
      </c>
      <c r="F4" s="55" t="s">
        <v>76</v>
      </c>
      <c r="G4" s="55"/>
      <c r="H4" s="55" t="s">
        <v>131</v>
      </c>
      <c r="I4" s="55" t="s">
        <v>133</v>
      </c>
      <c r="J4" s="55"/>
    </row>
    <row r="5" spans="1:11" s="54" customFormat="1" x14ac:dyDescent="0.25">
      <c r="A5" s="56" t="s">
        <v>77</v>
      </c>
      <c r="B5" s="55" t="s">
        <v>78</v>
      </c>
      <c r="C5" s="55" t="s">
        <v>71</v>
      </c>
      <c r="D5" s="55" t="s">
        <v>72</v>
      </c>
      <c r="E5" s="55" t="s">
        <v>75</v>
      </c>
      <c r="F5" s="55" t="s">
        <v>76</v>
      </c>
      <c r="G5" s="57"/>
      <c r="H5" s="55" t="s">
        <v>131</v>
      </c>
      <c r="I5" s="55" t="s">
        <v>133</v>
      </c>
      <c r="J5" s="57"/>
    </row>
    <row r="6" spans="1:11" s="54" customFormat="1" x14ac:dyDescent="0.25">
      <c r="A6" s="55" t="s">
        <v>58</v>
      </c>
      <c r="B6" s="55" t="s">
        <v>79</v>
      </c>
      <c r="C6" s="55" t="s">
        <v>71</v>
      </c>
      <c r="D6" s="55" t="s">
        <v>72</v>
      </c>
      <c r="E6" s="55" t="s">
        <v>75</v>
      </c>
      <c r="F6" s="55" t="s">
        <v>76</v>
      </c>
      <c r="G6" s="55" t="s">
        <v>73</v>
      </c>
      <c r="H6" s="55" t="s">
        <v>131</v>
      </c>
      <c r="I6" s="55" t="s">
        <v>133</v>
      </c>
      <c r="J6" s="55" t="s">
        <v>134</v>
      </c>
    </row>
    <row r="7" spans="1:11" s="54" customFormat="1" ht="25.5" x14ac:dyDescent="0.25">
      <c r="A7" s="55" t="s">
        <v>80</v>
      </c>
      <c r="B7" s="55" t="s">
        <v>81</v>
      </c>
      <c r="C7" s="55" t="s">
        <v>71</v>
      </c>
      <c r="D7" s="55" t="s">
        <v>72</v>
      </c>
      <c r="E7" s="55" t="s">
        <v>75</v>
      </c>
      <c r="F7" s="55" t="s">
        <v>76</v>
      </c>
      <c r="G7" s="55"/>
      <c r="H7" s="55" t="s">
        <v>131</v>
      </c>
      <c r="I7" s="55" t="s">
        <v>133</v>
      </c>
      <c r="J7" s="55"/>
    </row>
    <row r="8" spans="1:11" s="54" customFormat="1" ht="25.5" x14ac:dyDescent="0.25">
      <c r="A8" s="55" t="s">
        <v>82</v>
      </c>
      <c r="B8" s="55" t="s">
        <v>83</v>
      </c>
      <c r="C8" s="55" t="s">
        <v>71</v>
      </c>
      <c r="D8" s="55" t="s">
        <v>72</v>
      </c>
      <c r="E8" s="55" t="s">
        <v>75</v>
      </c>
      <c r="F8" s="55" t="s">
        <v>76</v>
      </c>
      <c r="G8" s="55"/>
      <c r="H8" s="55" t="s">
        <v>131</v>
      </c>
      <c r="I8" s="55" t="s">
        <v>133</v>
      </c>
      <c r="J8" s="55"/>
    </row>
    <row r="9" spans="1:11" s="54" customFormat="1" x14ac:dyDescent="0.25">
      <c r="A9" s="55" t="s">
        <v>84</v>
      </c>
      <c r="B9" s="55" t="s">
        <v>85</v>
      </c>
      <c r="C9" s="55" t="s">
        <v>71</v>
      </c>
      <c r="D9" s="55" t="s">
        <v>72</v>
      </c>
      <c r="E9" s="55" t="s">
        <v>75</v>
      </c>
      <c r="F9" s="55" t="s">
        <v>76</v>
      </c>
      <c r="G9" s="55"/>
      <c r="H9" s="55" t="s">
        <v>131</v>
      </c>
      <c r="I9" s="55" t="s">
        <v>133</v>
      </c>
      <c r="J9" s="55"/>
    </row>
    <row r="10" spans="1:11" s="54" customFormat="1" x14ac:dyDescent="0.25">
      <c r="A10" s="55" t="s">
        <v>86</v>
      </c>
      <c r="B10" s="55" t="s">
        <v>87</v>
      </c>
      <c r="C10" s="55" t="s">
        <v>71</v>
      </c>
      <c r="D10" s="55" t="s">
        <v>72</v>
      </c>
      <c r="E10" s="55" t="s">
        <v>88</v>
      </c>
      <c r="F10" s="55"/>
      <c r="G10" s="55"/>
      <c r="H10" s="55" t="s">
        <v>130</v>
      </c>
      <c r="I10" s="55" t="s">
        <v>133</v>
      </c>
      <c r="J10" s="55"/>
    </row>
    <row r="11" spans="1:11" s="54" customFormat="1" ht="25.5" x14ac:dyDescent="0.25">
      <c r="A11" s="55" t="s">
        <v>89</v>
      </c>
      <c r="B11" s="55" t="s">
        <v>90</v>
      </c>
      <c r="C11" s="55" t="s">
        <v>71</v>
      </c>
      <c r="D11" s="55" t="s">
        <v>72</v>
      </c>
      <c r="E11" s="55" t="s">
        <v>75</v>
      </c>
      <c r="F11" s="55" t="s">
        <v>76</v>
      </c>
      <c r="G11" s="55"/>
      <c r="H11" s="55" t="s">
        <v>131</v>
      </c>
      <c r="I11" s="55" t="s">
        <v>133</v>
      </c>
      <c r="J11" s="55"/>
    </row>
    <row r="12" spans="1:11" s="54" customFormat="1" x14ac:dyDescent="0.25">
      <c r="A12" s="55" t="s">
        <v>91</v>
      </c>
      <c r="B12" s="55" t="s">
        <v>92</v>
      </c>
      <c r="C12" s="55" t="s">
        <v>71</v>
      </c>
      <c r="D12" s="55" t="s">
        <v>72</v>
      </c>
      <c r="E12" s="55" t="s">
        <v>75</v>
      </c>
      <c r="F12" s="55" t="s">
        <v>76</v>
      </c>
      <c r="G12" s="55"/>
      <c r="H12" s="55" t="s">
        <v>131</v>
      </c>
      <c r="I12" s="55" t="s">
        <v>133</v>
      </c>
      <c r="J12" s="55"/>
    </row>
    <row r="13" spans="1:11" ht="63" x14ac:dyDescent="0.25">
      <c r="A13" s="58" t="s">
        <v>93</v>
      </c>
      <c r="B13" s="58" t="s">
        <v>94</v>
      </c>
      <c r="C13" s="55" t="s">
        <v>71</v>
      </c>
      <c r="D13" s="59" t="s">
        <v>95</v>
      </c>
      <c r="E13" s="59"/>
      <c r="F13" s="60" t="s">
        <v>125</v>
      </c>
      <c r="G13" s="58"/>
      <c r="H13" s="55"/>
      <c r="I13" s="55" t="s">
        <v>130</v>
      </c>
      <c r="J13" s="58"/>
      <c r="K13" s="33" t="s">
        <v>96</v>
      </c>
    </row>
    <row r="14" spans="1:11" x14ac:dyDescent="0.25">
      <c r="A14" s="58" t="s">
        <v>97</v>
      </c>
      <c r="B14" s="58" t="s">
        <v>98</v>
      </c>
      <c r="C14" s="55" t="s">
        <v>71</v>
      </c>
      <c r="D14" s="59" t="s">
        <v>72</v>
      </c>
      <c r="E14" s="59"/>
      <c r="F14" s="60" t="s">
        <v>126</v>
      </c>
      <c r="G14" s="58"/>
      <c r="H14" s="55"/>
      <c r="I14" s="55" t="s">
        <v>130</v>
      </c>
      <c r="J14" s="58"/>
    </row>
    <row r="15" spans="1:11" ht="31.5" x14ac:dyDescent="0.25">
      <c r="A15" s="58" t="s">
        <v>99</v>
      </c>
      <c r="B15" s="58" t="s">
        <v>100</v>
      </c>
      <c r="C15" s="55" t="s">
        <v>101</v>
      </c>
      <c r="D15" s="58" t="s">
        <v>95</v>
      </c>
      <c r="E15" s="58" t="s">
        <v>124</v>
      </c>
      <c r="F15" s="58"/>
      <c r="G15" s="58"/>
      <c r="H15" s="55" t="s">
        <v>130</v>
      </c>
      <c r="I15" s="58"/>
      <c r="J15" s="58"/>
      <c r="K15" s="33" t="s">
        <v>102</v>
      </c>
    </row>
    <row r="16" spans="1:11" ht="94.5" x14ac:dyDescent="0.25">
      <c r="A16" s="60" t="s">
        <v>103</v>
      </c>
      <c r="B16" s="60"/>
      <c r="C16" s="56" t="s">
        <v>101</v>
      </c>
      <c r="D16" s="60" t="s">
        <v>104</v>
      </c>
      <c r="E16" s="59" t="s">
        <v>122</v>
      </c>
      <c r="F16" s="59" t="s">
        <v>123</v>
      </c>
      <c r="G16" s="59"/>
      <c r="H16" s="60" t="s">
        <v>132</v>
      </c>
      <c r="I16" s="60" t="s">
        <v>135</v>
      </c>
      <c r="J16" s="59"/>
      <c r="K16" s="61" t="s">
        <v>105</v>
      </c>
    </row>
    <row r="17" spans="1:11" ht="25.5" x14ac:dyDescent="0.25">
      <c r="A17" s="55" t="s">
        <v>106</v>
      </c>
      <c r="B17" s="55"/>
      <c r="C17" s="55" t="s">
        <v>71</v>
      </c>
      <c r="D17" s="55" t="s">
        <v>72</v>
      </c>
      <c r="E17" s="55" t="s">
        <v>107</v>
      </c>
      <c r="F17" s="55" t="s">
        <v>108</v>
      </c>
      <c r="G17" s="55"/>
      <c r="H17" s="62" t="s">
        <v>109</v>
      </c>
      <c r="I17" s="62" t="s">
        <v>110</v>
      </c>
      <c r="J17" s="55"/>
      <c r="K17" s="63" t="s">
        <v>111</v>
      </c>
    </row>
    <row r="20" spans="1:11" x14ac:dyDescent="0.25">
      <c r="A20" s="64" t="s">
        <v>112</v>
      </c>
    </row>
    <row r="21" spans="1:11" x14ac:dyDescent="0.25">
      <c r="A21" s="65" t="s">
        <v>113</v>
      </c>
      <c r="B21" s="66" t="s">
        <v>136</v>
      </c>
      <c r="C21" s="67" t="s">
        <v>22</v>
      </c>
      <c r="D21" s="66"/>
      <c r="E21" s="66"/>
    </row>
    <row r="22" spans="1:11" x14ac:dyDescent="0.25">
      <c r="A22" s="68" t="s">
        <v>114</v>
      </c>
      <c r="B22" s="74" t="s">
        <v>137</v>
      </c>
      <c r="C22" s="70" t="s">
        <v>138</v>
      </c>
      <c r="D22" s="69"/>
      <c r="E22" s="69"/>
    </row>
    <row r="23" spans="1:11" x14ac:dyDescent="0.25">
      <c r="A23" s="68" t="s">
        <v>115</v>
      </c>
      <c r="B23" s="74" t="s">
        <v>139</v>
      </c>
      <c r="C23" s="70" t="s">
        <v>140</v>
      </c>
      <c r="D23" s="69"/>
      <c r="E23" s="69"/>
    </row>
    <row r="24" spans="1:11" ht="31.5" x14ac:dyDescent="0.25">
      <c r="A24" s="68" t="s">
        <v>116</v>
      </c>
      <c r="B24" s="69" t="s">
        <v>141</v>
      </c>
      <c r="C24" s="70" t="s">
        <v>144</v>
      </c>
      <c r="D24" s="69"/>
      <c r="E24" s="69"/>
    </row>
    <row r="25" spans="1:11" x14ac:dyDescent="0.25">
      <c r="A25" s="68" t="s">
        <v>117</v>
      </c>
      <c r="B25" s="69" t="s">
        <v>142</v>
      </c>
      <c r="C25" s="70" t="s">
        <v>143</v>
      </c>
      <c r="D25" s="69"/>
      <c r="E25" s="69"/>
    </row>
    <row r="26" spans="1:11" ht="63" x14ac:dyDescent="0.25">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2015-03-24T15:07:23Z</dcterms:modified>
</cp:coreProperties>
</file>