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58" i="1" l="1"/>
  <c r="F58" i="1"/>
  <c r="G58" i="1"/>
  <c r="I58" i="1"/>
  <c r="H58" i="1"/>
  <c r="C59" i="1"/>
  <c r="F59" i="1"/>
  <c r="G59" i="1"/>
  <c r="I59" i="1"/>
  <c r="H59" i="1"/>
  <c r="C60" i="1"/>
  <c r="F60" i="1"/>
  <c r="G60" i="1"/>
  <c r="I60" i="1"/>
  <c r="H60" i="1"/>
  <c r="C61" i="1"/>
  <c r="F61" i="1"/>
  <c r="G61" i="1"/>
  <c r="I61" i="1"/>
  <c r="H61" i="1"/>
  <c r="C19" i="1"/>
  <c r="F19" i="1"/>
  <c r="G19" i="1"/>
  <c r="I19" i="1"/>
  <c r="H19" i="1"/>
  <c r="C20" i="1"/>
  <c r="F20" i="1"/>
  <c r="G20" i="1"/>
  <c r="I20" i="1"/>
  <c r="H20" i="1"/>
  <c r="C21" i="1"/>
  <c r="F21" i="1"/>
  <c r="G21" i="1"/>
  <c r="I21" i="1"/>
  <c r="H21" i="1"/>
  <c r="C22" i="1"/>
  <c r="F22" i="1"/>
  <c r="G22" i="1"/>
  <c r="I22" i="1"/>
  <c r="H22" i="1"/>
  <c r="C23" i="1"/>
  <c r="F23" i="1"/>
  <c r="G23" i="1"/>
  <c r="I23" i="1"/>
  <c r="H23" i="1"/>
  <c r="C24" i="1"/>
  <c r="F24" i="1"/>
  <c r="G24" i="1"/>
  <c r="I24" i="1"/>
  <c r="H24" i="1"/>
  <c r="C25" i="1"/>
  <c r="F25" i="1"/>
  <c r="G25" i="1"/>
  <c r="I25" i="1"/>
  <c r="H25" i="1"/>
  <c r="C26" i="1"/>
  <c r="F26" i="1"/>
  <c r="G26" i="1"/>
  <c r="I26" i="1"/>
  <c r="H26" i="1"/>
  <c r="C27" i="1"/>
  <c r="F27" i="1"/>
  <c r="G27" i="1"/>
  <c r="I27" i="1"/>
  <c r="H27" i="1"/>
  <c r="C28" i="1"/>
  <c r="F28" i="1"/>
  <c r="G28" i="1"/>
  <c r="I28" i="1"/>
  <c r="H28" i="1"/>
  <c r="C29" i="1"/>
  <c r="F29" i="1"/>
  <c r="G29" i="1"/>
  <c r="I29" i="1"/>
  <c r="H29" i="1"/>
  <c r="C30" i="1"/>
  <c r="F30" i="1"/>
  <c r="G30" i="1"/>
  <c r="I30" i="1"/>
  <c r="H30" i="1"/>
  <c r="C31" i="1"/>
  <c r="F31" i="1"/>
  <c r="G31" i="1"/>
  <c r="I31" i="1"/>
  <c r="H31" i="1"/>
  <c r="C32" i="1"/>
  <c r="F32" i="1"/>
  <c r="G32" i="1"/>
  <c r="I32" i="1"/>
  <c r="H32" i="1"/>
  <c r="C33" i="1"/>
  <c r="F33" i="1"/>
  <c r="G33" i="1"/>
  <c r="I33" i="1"/>
  <c r="H33" i="1"/>
  <c r="C34" i="1"/>
  <c r="F34" i="1"/>
  <c r="G34" i="1"/>
  <c r="I34" i="1"/>
  <c r="H34" i="1"/>
  <c r="C35" i="1"/>
  <c r="F35" i="1"/>
  <c r="G35" i="1"/>
  <c r="I35" i="1"/>
  <c r="H35" i="1"/>
  <c r="C36" i="1"/>
  <c r="F36" i="1"/>
  <c r="G36" i="1"/>
  <c r="I36" i="1"/>
  <c r="H36" i="1"/>
  <c r="C37" i="1"/>
  <c r="F37" i="1"/>
  <c r="G37" i="1"/>
  <c r="I37" i="1"/>
  <c r="H37" i="1"/>
  <c r="C38" i="1"/>
  <c r="F38" i="1"/>
  <c r="G38" i="1"/>
  <c r="I38" i="1"/>
  <c r="H38" i="1"/>
  <c r="C39" i="1"/>
  <c r="F39" i="1"/>
  <c r="G39" i="1"/>
  <c r="I39" i="1"/>
  <c r="H39" i="1"/>
  <c r="C40" i="1"/>
  <c r="F40" i="1"/>
  <c r="G40" i="1"/>
  <c r="I40" i="1"/>
  <c r="H40" i="1"/>
  <c r="C41" i="1"/>
  <c r="F41" i="1"/>
  <c r="G41" i="1"/>
  <c r="I41" i="1"/>
  <c r="H41" i="1"/>
  <c r="C42" i="1"/>
  <c r="F42" i="1"/>
  <c r="G42" i="1"/>
  <c r="I42" i="1"/>
  <c r="H42" i="1"/>
  <c r="C43" i="1"/>
  <c r="F43" i="1"/>
  <c r="G43" i="1"/>
  <c r="I43" i="1"/>
  <c r="H43" i="1"/>
  <c r="C44" i="1"/>
  <c r="F44" i="1"/>
  <c r="G44" i="1"/>
  <c r="I44" i="1"/>
  <c r="H44" i="1"/>
  <c r="C45" i="1"/>
  <c r="F45" i="1"/>
  <c r="G45" i="1"/>
  <c r="I45" i="1"/>
  <c r="H45" i="1"/>
  <c r="C46" i="1"/>
  <c r="F46" i="1"/>
  <c r="G46" i="1"/>
  <c r="I46" i="1"/>
  <c r="H46" i="1"/>
  <c r="C47" i="1"/>
  <c r="F47" i="1"/>
  <c r="G47" i="1"/>
  <c r="I47" i="1"/>
  <c r="H47" i="1"/>
  <c r="C48" i="1"/>
  <c r="F48" i="1"/>
  <c r="G48" i="1"/>
  <c r="I48" i="1"/>
  <c r="H48" i="1"/>
  <c r="C49" i="1"/>
  <c r="F49" i="1"/>
  <c r="G49" i="1"/>
  <c r="I49" i="1"/>
  <c r="H49" i="1"/>
  <c r="C50" i="1"/>
  <c r="F50" i="1"/>
  <c r="G50" i="1"/>
  <c r="I50" i="1"/>
  <c r="H50" i="1"/>
  <c r="C51" i="1"/>
  <c r="F51" i="1"/>
  <c r="G51" i="1"/>
  <c r="I51" i="1"/>
  <c r="H51" i="1"/>
  <c r="C52" i="1"/>
  <c r="F52" i="1"/>
  <c r="G52" i="1"/>
  <c r="I52" i="1"/>
  <c r="H52" i="1"/>
  <c r="C53" i="1"/>
  <c r="F53" i="1"/>
  <c r="G53" i="1"/>
  <c r="I53" i="1"/>
  <c r="H53" i="1"/>
  <c r="C54" i="1"/>
  <c r="F54" i="1"/>
  <c r="G54" i="1"/>
  <c r="I54" i="1"/>
  <c r="H54" i="1"/>
  <c r="C55" i="1"/>
  <c r="F55" i="1"/>
  <c r="G55" i="1"/>
  <c r="I55" i="1"/>
  <c r="H55" i="1"/>
  <c r="C56" i="1"/>
  <c r="F56" i="1"/>
  <c r="G56" i="1"/>
  <c r="I56" i="1"/>
  <c r="H56" i="1"/>
  <c r="C57" i="1"/>
  <c r="F57" i="1"/>
  <c r="G57" i="1"/>
  <c r="I57" i="1"/>
  <c r="H57" i="1"/>
  <c r="C62" i="1"/>
  <c r="F62" i="1"/>
  <c r="G62" i="1"/>
  <c r="I62" i="1"/>
  <c r="H62" i="1"/>
  <c r="C63" i="1"/>
  <c r="F63" i="1"/>
  <c r="G63" i="1"/>
  <c r="I63" i="1"/>
  <c r="H63" i="1"/>
  <c r="C64" i="1"/>
  <c r="F64" i="1"/>
  <c r="G64" i="1"/>
  <c r="I64" i="1"/>
  <c r="H64" i="1"/>
  <c r="C65" i="1"/>
  <c r="F65" i="1"/>
  <c r="G65" i="1"/>
  <c r="I65" i="1"/>
  <c r="H65" i="1"/>
  <c r="C66" i="1"/>
  <c r="F66" i="1"/>
  <c r="G66" i="1"/>
  <c r="I66" i="1"/>
  <c r="H66" i="1"/>
  <c r="C67" i="1"/>
  <c r="F67" i="1"/>
  <c r="G67" i="1"/>
  <c r="I67" i="1"/>
  <c r="H67" i="1"/>
  <c r="C68" i="1"/>
  <c r="F68" i="1"/>
  <c r="G68" i="1"/>
  <c r="I68" i="1"/>
  <c r="H68" i="1"/>
  <c r="C69" i="1"/>
  <c r="F69" i="1"/>
  <c r="G69" i="1"/>
  <c r="I69" i="1"/>
  <c r="H69" i="1"/>
  <c r="C70" i="1"/>
  <c r="F70" i="1"/>
  <c r="G70" i="1"/>
  <c r="I70" i="1"/>
  <c r="H70" i="1"/>
  <c r="C71" i="1"/>
  <c r="F71" i="1"/>
  <c r="G71" i="1"/>
  <c r="I71" i="1"/>
  <c r="H71" i="1"/>
  <c r="C72" i="1"/>
  <c r="F72" i="1"/>
  <c r="G72" i="1"/>
  <c r="I72" i="1"/>
  <c r="H72" i="1"/>
  <c r="C73" i="1"/>
  <c r="F73" i="1"/>
  <c r="G73" i="1"/>
  <c r="I73" i="1"/>
  <c r="H73" i="1"/>
  <c r="C74" i="1"/>
  <c r="F74" i="1"/>
  <c r="G74" i="1"/>
  <c r="I74" i="1"/>
  <c r="H74" i="1"/>
  <c r="C75" i="1"/>
  <c r="F75" i="1"/>
  <c r="G75" i="1"/>
  <c r="I75" i="1"/>
  <c r="H75" i="1"/>
  <c r="C76" i="1"/>
  <c r="F76" i="1"/>
  <c r="G76" i="1"/>
  <c r="I76" i="1"/>
  <c r="H76" i="1"/>
  <c r="C77" i="1"/>
  <c r="F77" i="1"/>
  <c r="G77" i="1"/>
  <c r="I77" i="1"/>
  <c r="H77" i="1"/>
  <c r="C78" i="1"/>
  <c r="F78" i="1"/>
  <c r="G78" i="1"/>
  <c r="I78" i="1"/>
  <c r="H78" i="1"/>
  <c r="C79" i="1"/>
  <c r="F79" i="1"/>
  <c r="G79" i="1"/>
  <c r="I79" i="1"/>
  <c r="H79" i="1"/>
  <c r="C80" i="1"/>
  <c r="F80" i="1"/>
  <c r="G80" i="1"/>
  <c r="I80" i="1"/>
  <c r="H80" i="1"/>
  <c r="C81" i="1"/>
  <c r="F81" i="1"/>
  <c r="G81" i="1"/>
  <c r="I81" i="1"/>
  <c r="H81" i="1"/>
  <c r="C82" i="1"/>
  <c r="F82" i="1"/>
  <c r="G82" i="1"/>
  <c r="I82" i="1"/>
  <c r="H82" i="1"/>
  <c r="C83" i="1"/>
  <c r="F83" i="1"/>
  <c r="G83" i="1"/>
  <c r="I83" i="1"/>
  <c r="H83" i="1"/>
  <c r="C18" i="1"/>
  <c r="I18" i="1"/>
  <c r="F18" i="1"/>
  <c r="G18" i="1"/>
  <c r="H18" i="1"/>
  <c r="C17" i="1"/>
  <c r="I17" i="1"/>
  <c r="F17" i="1"/>
  <c r="G17" i="1"/>
  <c r="H17" i="1"/>
  <c r="C16" i="1"/>
  <c r="I16" i="1"/>
  <c r="F16" i="1"/>
  <c r="G16" i="1"/>
  <c r="H16" i="1"/>
  <c r="C15" i="1"/>
  <c r="I15" i="1"/>
  <c r="F15" i="1"/>
  <c r="G15" i="1"/>
  <c r="H15" i="1"/>
  <c r="C14" i="1"/>
  <c r="F13" i="1"/>
  <c r="G13" i="1"/>
  <c r="C13" i="1"/>
  <c r="I11" i="1"/>
  <c r="F11" i="1"/>
  <c r="I12" i="1"/>
  <c r="F12" i="1"/>
  <c r="G12" i="1"/>
  <c r="H12" i="1"/>
  <c r="C12" i="1"/>
  <c r="A10" i="1"/>
  <c r="I14" i="1"/>
  <c r="I10" i="1"/>
  <c r="H11" i="1"/>
  <c r="H14" i="1"/>
  <c r="H10" i="1"/>
  <c r="H21" i="2"/>
  <c r="I21" i="2"/>
  <c r="J21" i="2"/>
  <c r="K45" i="2"/>
  <c r="D17" i="2"/>
  <c r="D18" i="2"/>
  <c r="D5" i="2"/>
  <c r="D7" i="2"/>
  <c r="G11" i="1"/>
  <c r="F14" i="1"/>
  <c r="G14" i="1"/>
  <c r="F10" i="1"/>
  <c r="C11" i="1"/>
  <c r="C10" i="1"/>
  <c r="F5" i="1"/>
  <c r="G10" i="1"/>
</calcChain>
</file>

<file path=xl/sharedStrings.xml><?xml version="1.0" encoding="utf-8"?>
<sst xmlns="http://schemas.openxmlformats.org/spreadsheetml/2006/main" count="602" uniqueCount="308">
  <si>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</si>
  <si>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</si>
  <si>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</si>
  <si>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</si>
  <si>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</si>
  <si>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</si>
  <si>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</si>
  <si>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</si>
  <si>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</si>
  <si>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</si>
  <si>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</si>
  <si>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</si>
  <si>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</si>
  <si>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</si>
  <si>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</si>
  <si>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</si>
  <si>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</si>
  <si>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</si>
  <si>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</si>
  <si>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</si>
  <si>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</si>
  <si>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</si>
  <si>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</si>
  <si>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</si>
  <si>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</si>
  <si>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</si>
  <si>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</si>
  <si>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</si>
  <si>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</si>
  <si>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</si>
  <si>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</si>
  <si>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</si>
  <si>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</si>
  <si>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</si>
  <si>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</si>
  <si>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</si>
  <si>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</si>
  <si>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</si>
  <si>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</si>
  <si>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</si>
  <si>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</si>
  <si>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</si>
  <si>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</si>
  <si>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</si>
  <si>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</si>
  <si>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</si>
  <si>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</si>
  <si>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</si>
  <si>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</si>
  <si>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</si>
  <si>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</si>
  <si>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</si>
  <si>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</si>
  <si>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</si>
  <si>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</si>
  <si>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</si>
  <si>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</si>
  <si>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</si>
  <si>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</si>
  <si>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</si>
  <si>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</si>
  <si>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</si>
  <si>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</si>
  <si>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</si>
  <si>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</si>
  <si>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</si>
  <si>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</si>
  <si>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</si>
  <si>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</si>
  <si>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</si>
  <si>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</si>
  <si>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</si>
  <si>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</si>
  <si>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</si>
  <si>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</si>
  <si>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</si>
  <si>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</si>
  <si>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</si>
  <si>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</si>
  <si>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</si>
  <si>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</si>
  <si>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</si>
  <si>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</si>
  <si>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</si>
  <si>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</si>
  <si>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</si>
  <si>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</si>
  <si>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</si>
  <si>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</si>
  <si>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</si>
  <si>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</si>
  <si>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</si>
  <si>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</si>
  <si>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</si>
  <si>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</si>
  <si>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</si>
  <si>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</si>
  <si>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</si>
  <si>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</si>
  <si>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</si>
  <si>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</si>
  <si>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</si>
  <si>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</si>
  <si>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</si>
  <si>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</si>
  <si>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</si>
  <si>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</si>
  <si>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</si>
  <si>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</si>
  <si>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</si>
  <si>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</si>
  <si>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</si>
  <si>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</si>
  <si>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</si>
  <si>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</si>
  <si>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</si>
  <si>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</si>
  <si>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</si>
  <si>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</si>
  <si>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</si>
  <si>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</si>
  <si>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</si>
  <si>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</si>
  <si>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</si>
  <si>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</si>
  <si>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</si>
  <si>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</si>
  <si>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</si>
  <si>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</si>
  <si>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</si>
  <si>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</si>
  <si>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</si>
  <si>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</si>
  <si>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</si>
  <si>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</si>
  <si>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</si>
  <si>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</si>
  <si>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</si>
  <si>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</si>
  <si>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</si>
  <si>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</si>
  <si>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</si>
  <si>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</si>
  <si>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</si>
  <si>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</si>
  <si>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</si>
  <si>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</si>
  <si>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</si>
  <si>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</si>
  <si>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IMG03</t>
  </si>
  <si>
    <t>IMG04</t>
  </si>
  <si>
    <t>Cristhian Bello</t>
  </si>
  <si>
    <t>Fotografía</t>
  </si>
  <si>
    <t>IMG05</t>
  </si>
  <si>
    <t>Funciones</t>
  </si>
  <si>
    <t>IMG06</t>
  </si>
  <si>
    <t>IMG07</t>
  </si>
  <si>
    <t>IMG08</t>
  </si>
  <si>
    <t>IMG09</t>
  </si>
  <si>
    <t>MA_11_02_CO</t>
  </si>
  <si>
    <t>Cuaderno de Estudio</t>
  </si>
  <si>
    <t>221793745-142778230-199544615-60771259</t>
  </si>
  <si>
    <t>Elaborar un colage con las imágenes qe se  toman de shutterstock</t>
  </si>
  <si>
    <t>Son Cuatro imágenes que muestran aplicaciones  de la funcion,  en  una de ellas hay representaciones graficas de funciones,  que se pueden mostrar por aparte, la idea es hacer un collage con estas imágenes que muestre  algunos contextos de aplicación de funcion.  El diseño de este collage queda a la libertad del diseñador.</t>
  </si>
  <si>
    <t>Dibujar un diagrama sagital similar a este.</t>
  </si>
  <si>
    <r>
      <t xml:space="preserve">Diagrama Sagital de la relación, escribir A al conjunto de salida y B al conjunto de llegada, además dibujar una flecha de la letra A hacia la letra B, sobre la fecha escribir </t>
    </r>
    <r>
      <rPr>
        <i/>
        <sz val="12"/>
        <color rgb="FF000000"/>
        <rFont val="Arial"/>
        <family val="2"/>
      </rPr>
      <t>R</t>
    </r>
    <r>
      <rPr>
        <i/>
        <vertAlign val="subscript"/>
        <sz val="12"/>
        <color rgb="FF000000"/>
        <rFont val="Arial"/>
        <family val="2"/>
      </rPr>
      <t>2</t>
    </r>
    <r>
      <rPr>
        <sz val="12"/>
        <color rgb="FF000000"/>
        <rFont val="Arial"/>
        <family val="2"/>
      </rPr>
      <t xml:space="preserve"> de forma similar a la IMG02</t>
    </r>
  </si>
  <si>
    <r>
      <t xml:space="preserve">Diagrama Sagital de la relación, escribir A al conjunto de salida y B al conjunto de llegada, además dibujar una flecha de la letra A hacia la letra B, sobre la fecha escribir </t>
    </r>
    <r>
      <rPr>
        <i/>
        <sz val="12"/>
        <color rgb="FF000000"/>
        <rFont val="Arial"/>
        <family val="2"/>
      </rPr>
      <t>R</t>
    </r>
    <r>
      <rPr>
        <i/>
        <vertAlign val="subscript"/>
        <sz val="12"/>
        <color rgb="FF000000"/>
        <rFont val="Arial"/>
        <family val="2"/>
      </rPr>
      <t>3</t>
    </r>
    <r>
      <rPr>
        <sz val="12"/>
        <color rgb="FF000000"/>
        <rFont val="Arial"/>
        <family val="2"/>
      </rPr>
      <t xml:space="preserve"> de forma similar a la IMG02</t>
    </r>
  </si>
  <si>
    <r>
      <t>Diagrama Sagital de la relación, escribir A al conjunto de salida y B al conjunto de llegada, además dibujar una flecha de la letra A hacia la letra B, sobre la fecha escribir R</t>
    </r>
    <r>
      <rPr>
        <vertAlign val="subscript"/>
        <sz val="12"/>
        <color rgb="FF000000"/>
        <rFont val="Arial"/>
        <family val="2"/>
      </rPr>
      <t>4</t>
    </r>
    <r>
      <rPr>
        <sz val="12"/>
        <color rgb="FF000000"/>
        <rFont val="Arial"/>
        <family val="2"/>
      </rPr>
      <t>. de forma similar a la IMG02</t>
    </r>
  </si>
  <si>
    <r>
      <t>Diagrama Sagital de la relación, escribir A al conjunto de salida y B al conjunto de llegada, además dibujar una flecha de la letra A hacia la letra B, sobre la fecha escribir R</t>
    </r>
    <r>
      <rPr>
        <vertAlign val="subscript"/>
        <sz val="12"/>
        <color rgb="FF000000"/>
        <rFont val="Arial"/>
        <family val="2"/>
      </rPr>
      <t>5</t>
    </r>
    <r>
      <rPr>
        <sz val="12"/>
        <color rgb="FF000000"/>
        <rFont val="Arial"/>
        <family val="2"/>
      </rPr>
      <t>. Similar a la IMG02</t>
    </r>
  </si>
  <si>
    <t>Diagrama Sagital de la relación, escribir A al conjunto de salida y B al conjunto de llegada, además dibujar una flecha de la letra A hacia la letra B, sobre la fecha escribir S, Similar a la IMG02</t>
  </si>
  <si>
    <t>Diagrama Sagital de la relación, escribir A al conjunto de salida y B al conjunto de llegada, además dibujar una flecha de la letra A hacia la letra B, sobre la fecha escribir T, Similar a la IMG02</t>
  </si>
  <si>
    <t>IMG10</t>
  </si>
  <si>
    <t>IMG11</t>
  </si>
  <si>
    <t>IMG12</t>
  </si>
  <si>
    <t>IMG13</t>
  </si>
  <si>
    <t>IMG14</t>
  </si>
  <si>
    <t>IMG15</t>
  </si>
  <si>
    <t>IMG16</t>
  </si>
  <si>
    <t>IMG17</t>
  </si>
  <si>
    <t>IMG18</t>
  </si>
  <si>
    <t>IMG19</t>
  </si>
  <si>
    <t>IMG20</t>
  </si>
  <si>
    <t>IMG21</t>
  </si>
  <si>
    <t>IMG22</t>
  </si>
  <si>
    <t>IMG23</t>
  </si>
  <si>
    <t>IMG24</t>
  </si>
  <si>
    <t>IMG25</t>
  </si>
  <si>
    <t>IMG26</t>
  </si>
  <si>
    <t>IMG27</t>
  </si>
  <si>
    <t>IMG28</t>
  </si>
  <si>
    <t>IMG29</t>
  </si>
  <si>
    <t>IMG30</t>
  </si>
  <si>
    <t>IMG31</t>
  </si>
  <si>
    <t>IMG32</t>
  </si>
  <si>
    <t>IMG33</t>
  </si>
  <si>
    <t>IMG34</t>
  </si>
  <si>
    <t>IMG35</t>
  </si>
  <si>
    <t>IMG36</t>
  </si>
  <si>
    <t>IMG37</t>
  </si>
  <si>
    <t>IMG38</t>
  </si>
  <si>
    <t>IMG39</t>
  </si>
  <si>
    <t>IMG40</t>
  </si>
  <si>
    <t>IMG41</t>
  </si>
  <si>
    <t>IMG42</t>
  </si>
  <si>
    <t>IMG43</t>
  </si>
  <si>
    <t>IMG44</t>
  </si>
  <si>
    <t>IMG45</t>
  </si>
  <si>
    <t>IMG46</t>
  </si>
  <si>
    <t>IMG47</t>
  </si>
  <si>
    <t>IMG48</t>
  </si>
  <si>
    <t>IMG49</t>
  </si>
  <si>
    <t>IMG50</t>
  </si>
  <si>
    <t>IMG51</t>
  </si>
  <si>
    <t>IMG52</t>
  </si>
  <si>
    <t>IMG53</t>
  </si>
  <si>
    <t>IMG54</t>
  </si>
  <si>
    <t>IMG55</t>
  </si>
  <si>
    <t>IMG56</t>
  </si>
  <si>
    <t>IMG57</t>
  </si>
  <si>
    <t>IMG58</t>
  </si>
  <si>
    <t>IMG59</t>
  </si>
  <si>
    <t>IMG60</t>
  </si>
  <si>
    <t>IMG61</t>
  </si>
  <si>
    <t>IMG62</t>
  </si>
  <si>
    <t>IMG63</t>
  </si>
  <si>
    <t>IMG64</t>
  </si>
  <si>
    <t>IMG65</t>
  </si>
  <si>
    <t>IMG66</t>
  </si>
  <si>
    <t>IMG67</t>
  </si>
  <si>
    <t>IMG68</t>
  </si>
  <si>
    <t>IMG69</t>
  </si>
  <si>
    <t>IMG70</t>
  </si>
  <si>
    <t>IMG71</t>
  </si>
  <si>
    <t>IMG72</t>
  </si>
  <si>
    <t>IMG73</t>
  </si>
  <si>
    <t>IMG74</t>
  </si>
  <si>
    <t>Es una  recopilacion de los diagramas sagitales de las  IMG02 hasta IMG06</t>
  </si>
  <si>
    <t>Incluir el nombre de cada conjunto y la flecha que los una mediante cada relacion como en la IMG02</t>
  </si>
  <si>
    <t>Descargar o dibujar similar.</t>
  </si>
  <si>
    <t xml:space="preserve">Representacion grafica en el plano cartesiano de la circunferencia </t>
  </si>
  <si>
    <t>Representacion grafica de la region</t>
  </si>
  <si>
    <t xml:space="preserve">Representacion  grafica de la relacion </t>
  </si>
  <si>
    <t>Representación grafica de la relacion, en este link aparece la ecuacion del logotipo de  batman  http://gaussianos.com/la-ecuacion-del-logo-de-batman-en-mathematica/</t>
  </si>
  <si>
    <t>La misma IMG09</t>
  </si>
  <si>
    <t>La misma IMG10</t>
  </si>
  <si>
    <t>Grafica de la circunferencia de radio 1, similar a la IMG12, con una recta vertical de color rojo que la atraviesa en dos puntos como se muestra en la figura</t>
  </si>
  <si>
    <t>La grafica de la IMG13, atravesada poe una recta vertical de color rojo, se deben mstrar varios puntos de la recta que se intersectan con la region sombreada, estos puntos no requieren etiqueta.</t>
  </si>
  <si>
    <t>La IMG14, con varias rectas verticales que la intersectan, marcar estos puntos de interseccion, pero eliminar las etiquetas de los puntos de interseccion y de las rectas verticales</t>
  </si>
  <si>
    <t>La IMG15, con una recta vertical que la atraviesa en dos puntos, la recta de color rojo, y se marcan los puntos, pero ni la recta, ni los puntos deben tener etiqueta.</t>
  </si>
  <si>
    <t>Similar a la IMG02, con A y B los nombres de cada conjunto y una flecha de A hacia B, bajo la letra f</t>
  </si>
  <si>
    <t>Similar a la IMG02, con A y B los nombres de cada conjunto y una flecha de A hacia B, bajo la letra g, cambiar f por g</t>
  </si>
  <si>
    <t>La misma IMG08</t>
  </si>
  <si>
    <t>grafica de la funcion f(x)=raiz cuadrada de x, y sobre ella varias rectas horizontales de color rojo que cortan la grafica en un solo punto. Eliminar las etiquetas de los puntos de interseccion entre la curva y las rectas. Eliminar las etiquetas de las rectas horizontales</t>
  </si>
  <si>
    <t>Grafica de la funcion f(x)=x^2, con una recta horizontal que pasa por dos puntos, eliminar la etiqueta de la recta y de los puntos de interseccion.</t>
  </si>
  <si>
    <t>Representacion en el diagrama sagital de g, cambiar g por f  y poner los nombres a los conjuntos A y B, y la flecha de A en B</t>
  </si>
  <si>
    <t>Representacion grafica de f(x)=x^5</t>
  </si>
  <si>
    <t>Representacion en el diagrama sagital de f poner los nombres a los conjuntos A y B, y la flecha de A en B</t>
  </si>
  <si>
    <t>grafica de la funcion f(x)=x^5 y sobre ella varias rectas horizontales de color rojo que cortan la grafica en un solo punto. Eliminar las etiquetas de los puntos de interseccion entre la curva y las rectas. Eliminar las etiquetas de las rectas horizontales</t>
  </si>
  <si>
    <t>Una animacion si es posible que muestre que al reflejar la funcion x^2, la grafica  es la misma.</t>
  </si>
  <si>
    <t>Si es posible una animacion que mantenga la curva azul siempre visible,  pero que de ella salga la grafica roja, al reflejar la curva azul sobre el eje Y. la curva azul es la grafica de la funcion f(x)=(x-2)^2</t>
  </si>
  <si>
    <t>Una animacion que muestre que la grafica de la funcion f(x)=x^3 se refleja por el eje Y y luego por el eje X,  obteniendo la misma funcion.</t>
  </si>
  <si>
    <t>Una animacion que muestre que la grafica de la funcion f(x)=3x-2 se refleja por el eje Y y luego por el eje X,  obteniendo otra funcion.</t>
  </si>
  <si>
    <t xml:space="preserve">La funcion f(x)=2^x </t>
  </si>
  <si>
    <t>Grafica de la funcion f(x)=-ln(x)</t>
  </si>
  <si>
    <t>grafica de la funcion f(x)=3x^2-5</t>
  </si>
  <si>
    <t>Grafica de la funcion f(x)=4-3(x-1)^2</t>
  </si>
  <si>
    <t>uncion f(x)=x^3-3x</t>
  </si>
  <si>
    <t>Grafica de la funcion f(x)=x^2, con un segmento  de color que une dos puntos de la curva. Los puntos sin etiqueta</t>
  </si>
  <si>
    <t>Grafica de la funcion f(x)=2^x con un segmento que une dos puntos de la curva</t>
  </si>
  <si>
    <t>Grafica de la funcion f(x)=1-x^2 con un segmento que une dos puntos de la curva, los puntos sin etiqueta.</t>
  </si>
  <si>
    <t>Grafica de la funcion f(x)=1-2^x, con un segmento que une dos puntos de la curva, los puntos sin etiqueta.</t>
  </si>
  <si>
    <t>Grafica de las funciones que se indican en la imagen, cada una con sus etiquetas y de diferentes colores.</t>
  </si>
  <si>
    <t>grafica de la funcion f(x)=2</t>
  </si>
  <si>
    <t>Grafica de varias funciones afines en el mismo plano cartesiano, en distintos colores con su rotulo, es decir con la expresión algebraica que las define. Como en la imagen 47, se sugiere graficar f(x)=x+1, f(x)=-x+1, f(x)=2x+1, f(x)=-2x+1, f(x)=3x-1, f(x)=-3x-2</t>
  </si>
  <si>
    <t>Grafica de varias funciones lineales en el mismo plano cartesiano, en distintos colores con su rotulo, es decir con la expresión algebraica que las define. Como en la imagen 47, se sugiere graficar f(x)=x, f(x)=-x, f(x)=2x, f(x)=-2x, f(x)=3x, f(x)=-3x</t>
  </si>
  <si>
    <t>Representación gráfica de varias funciones cuadráticas en distintos colores con su rotulo, es decir con la expresión algebraica que las define, por ejemplo  f(x)=x^2, f(x)=1-x^2, f(x)=x^2-x+2, f(x)=-x^2+2x-1</t>
  </si>
  <si>
    <t>Grafica de la funcion                                               con etiqueta</t>
  </si>
  <si>
    <t>Dibujar la recta x=-3 punteada y de color rojo, la etiqueta de la reta debe ser x=-3</t>
  </si>
  <si>
    <t xml:space="preserve">Grafica de la funcion                                                                                                             con asintotas en x=-3 y x+2 de color rojo con sus respectivas etiquetas.                                                                                                                      </t>
  </si>
  <si>
    <t>Grafica de la funcion</t>
  </si>
  <si>
    <t>Grafica de la funcion  con asintota oblicua en y=x-2</t>
  </si>
  <si>
    <t>Grafica de la funcion con asintota oblicua en y=x-3</t>
  </si>
  <si>
    <t>Grafica de la funcion sen(x) entre -5pi/2 hasta 5pi/2</t>
  </si>
  <si>
    <t>Grafica de la funcion cos(x) entre -5pi/2 hasta 5pi/2</t>
  </si>
  <si>
    <t>Grafica de la funcion tan(x) entre -5pi/2 hasta 5pi/2</t>
  </si>
  <si>
    <t xml:space="preserve">Representación gráfica de la funcion </t>
  </si>
  <si>
    <t xml:space="preserve">Representacion gráfica de la funcion </t>
  </si>
  <si>
    <t>La función a trozos, modificarla para que se note el hueco que se dan el segmento cuando x=0</t>
  </si>
  <si>
    <t>Las graficas en el mismo plano cartesiano</t>
  </si>
  <si>
    <t>Grafica de la funcion  con asintota punteada de color rojo en y=0</t>
  </si>
  <si>
    <t xml:space="preserve">Representacion grafica de la relación </t>
  </si>
  <si>
    <t>Mostrar una recta vertical de color rojo  en el intervalo (-1,1) que pasa por dos puntos de la grafica para demostrar que la relacion no es funcion</t>
  </si>
  <si>
    <t>Grafica de la funcion valor absoluto de x</t>
  </si>
  <si>
    <t>ninguna</t>
  </si>
  <si>
    <t>Grafica de la funcion parte entera de x</t>
  </si>
  <si>
    <t>Ninguna</t>
  </si>
  <si>
    <t>Representacion grafica de las funciones f(x)=√(x+2), g(x)=1/(x-3) y (f+g)(x)=((x-3) √(x+2)+1)/(x-3)</t>
  </si>
  <si>
    <t>en el mismo plano cartesiano, Cada grafica en un color diferente y frente a cada grafica el nombre de la funcion es decir f, g y f+g</t>
  </si>
  <si>
    <t>Representacion grafica de las funciones f(x)=√(x+2), g(x)=1/(x-3) y (f-g)(x)=((x-3) √(x+2)-1)/(x-3)</t>
  </si>
  <si>
    <t>en el mismo plano cartesiano, Cada grafica en un color diferente y frente a cada grafica el nombre de la funcion es decir f, g y f-g</t>
  </si>
  <si>
    <t>Representacion grafica de las funciones f(x)=√(x+2), g(x)=1/(x-3) y (fg)(x)=√(x+2)/(x-3)</t>
  </si>
  <si>
    <t>en el mismo plano cartesiano, Cada grafica en un color diferente y frente a cada grafica el nombre de la funcion es decir f, g y fg</t>
  </si>
  <si>
    <t>Realizar dos planos cartesianos uno al  lado del otro, juntos deben tener las funciones f(x)=√(x+2), g(x)=1/(x-3) en distintos colores, el de la izquierda  debe tener  ademas la funcion (f/g)(x)=(x-3) √(x+2) y el derecha la funcion (g/f)(x)=1/((x-3) √(x+2)) ademas de f y g</t>
  </si>
  <si>
    <t>en ambos graficas  la funcion f debe tener el mismo color, la funcion g otro color, pero  conservar el color en ambas graficas, junto a cada grafica la etiqueta con el nombre de lla funcion como en las graficas de la IMG72</t>
  </si>
  <si>
    <t>http://iesaricel.org/rafanogal/funciones/funciones-archivos/composicion.gif</t>
  </si>
  <si>
    <t>Realizar un diagrama sagital como el que se muestra en la imagen.</t>
  </si>
  <si>
    <t>No se si la imagen sea libre, es mejor hacer una similar.</t>
  </si>
  <si>
    <t>Grafica de la funcion con asintota punteada en y=3 y sus respectivas etiquetas, la funcion es     f(x)=(3x^2-5x+7)/(x^2-1)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</si>
</sst>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Cambria"/>
      <family val="1"/>
    </font>
    <font>
      <sz val="12"/>
      <color rgb="FF000000"/>
      <name val="Arial"/>
      <family val="2"/>
    </font>
    <font>
      <i/>
      <sz val="12"/>
      <color rgb="FF000000"/>
      <name val="Arial"/>
      <family val="2"/>
    </font>
    <font>
      <i/>
      <vertAlign val="subscript"/>
      <sz val="12"/>
      <color rgb="FF000000"/>
      <name val="Arial"/>
      <family val="2"/>
    </font>
    <font>
      <vertAlign val="subscript"/>
      <sz val="12"/>
      <color rgb="FF000000"/>
      <name val="Arial"/>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0" fillId="0" borderId="5" xfId="0" applyBorder="1"/>
    <xf numFmtId="0" fontId="6" fillId="0" borderId="5" xfId="0" applyFont="1" applyBorder="1" applyAlignment="1">
      <alignment vertical="center" wrapText="1"/>
    </xf>
    <xf numFmtId="0" fontId="20" fillId="0" borderId="0" xfId="0" applyFont="1" applyAlignment="1">
      <alignment vertical="center"/>
    </xf>
    <xf numFmtId="0" fontId="21" fillId="0" borderId="0" xfId="0" applyFont="1"/>
    <xf numFmtId="0" fontId="21" fillId="0" borderId="0" xfId="0" applyFont="1" applyAlignment="1">
      <alignment vertical="center"/>
    </xf>
    <xf numFmtId="0" fontId="2" fillId="0" borderId="5" xfId="0" applyFont="1" applyBorder="1" applyAlignment="1">
      <alignment wrapText="1"/>
    </xf>
    <xf numFmtId="0" fontId="2" fillId="0" borderId="5" xfId="0" applyFont="1" applyFill="1" applyBorder="1" applyAlignment="1">
      <alignment vertical="top" wrapText="1"/>
    </xf>
    <xf numFmtId="1" fontId="2" fillId="9" borderId="5" xfId="0" applyNumberFormat="1" applyFont="1" applyFill="1" applyBorder="1" applyAlignment="1">
      <alignment vertical="center" wrapText="1"/>
    </xf>
    <xf numFmtId="1" fontId="2" fillId="9" borderId="5" xfId="0" applyNumberFormat="1" applyFont="1" applyFill="1" applyBorder="1" applyAlignment="1">
      <alignment horizontal="left" vertical="center" wrapText="1"/>
    </xf>
    <xf numFmtId="0" fontId="2" fillId="9" borderId="5" xfId="0" applyFont="1" applyFill="1" applyBorder="1" applyAlignment="1">
      <alignment vertical="center" wrapText="1"/>
    </xf>
    <xf numFmtId="0" fontId="2" fillId="9" borderId="5" xfId="0" applyFont="1" applyFill="1" applyBorder="1" applyAlignment="1">
      <alignment vertical="top" wrapText="1"/>
    </xf>
    <xf numFmtId="0" fontId="2" fillId="9" borderId="5" xfId="0" applyFont="1" applyFill="1" applyBorder="1" applyAlignment="1">
      <alignment wrapText="1"/>
    </xf>
    <xf numFmtId="0" fontId="21" fillId="0" borderId="0" xfId="0" applyFont="1" applyAlignment="1">
      <alignment wrapText="1"/>
    </xf>
    <xf numFmtId="0" fontId="2" fillId="0" borderId="36" xfId="0" applyFont="1" applyFill="1" applyBorder="1" applyAlignment="1">
      <alignment vertical="top" wrapText="1"/>
    </xf>
    <xf numFmtId="0" fontId="0" fillId="0" borderId="5" xfId="0" applyBorder="1" applyAlignment="1">
      <alignment vertical="top" wrapText="1"/>
    </xf>
    <xf numFmtId="0" fontId="0" fillId="0" borderId="0" xfId="0" applyAlignment="1">
      <alignment vertical="top"/>
    </xf>
    <xf numFmtId="0" fontId="2" fillId="0" borderId="5" xfId="0" applyFont="1" applyBorder="1" applyAlignment="1">
      <alignment vertical="top" wrapText="1"/>
    </xf>
    <xf numFmtId="0" fontId="21" fillId="0" borderId="0" xfId="0" applyFont="1" applyAlignment="1">
      <alignment vertical="top"/>
    </xf>
    <xf numFmtId="0" fontId="0" fillId="0" borderId="5" xfId="0" applyBorder="1" applyAlignment="1">
      <alignment vertical="top"/>
    </xf>
    <xf numFmtId="0" fontId="2" fillId="0" borderId="5" xfId="0" applyFont="1" applyBorder="1" applyAlignment="1">
      <alignment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0" fillId="9" borderId="0" xfId="0" applyFill="1" applyAlignment="1">
      <alignment vertical="top"/>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9" Type="http://schemas.openxmlformats.org/officeDocument/2006/relationships/image" Target="../media/image40.png"/><Relationship Id="rId21" Type="http://schemas.openxmlformats.org/officeDocument/2006/relationships/image" Target="../media/image22.png"/><Relationship Id="rId34" Type="http://schemas.openxmlformats.org/officeDocument/2006/relationships/image" Target="../media/image35.png"/><Relationship Id="rId42" Type="http://schemas.openxmlformats.org/officeDocument/2006/relationships/image" Target="../media/image43.png"/><Relationship Id="rId47" Type="http://schemas.openxmlformats.org/officeDocument/2006/relationships/image" Target="../media/image48.png"/><Relationship Id="rId50" Type="http://schemas.openxmlformats.org/officeDocument/2006/relationships/image" Target="../media/image51.png"/><Relationship Id="rId55" Type="http://schemas.openxmlformats.org/officeDocument/2006/relationships/image" Target="../media/image56.png"/><Relationship Id="rId63" Type="http://schemas.openxmlformats.org/officeDocument/2006/relationships/image" Target="../media/image64.png"/><Relationship Id="rId7" Type="http://schemas.openxmlformats.org/officeDocument/2006/relationships/image" Target="../media/image8.png"/><Relationship Id="rId2" Type="http://schemas.openxmlformats.org/officeDocument/2006/relationships/image" Target="../media/image3.png"/><Relationship Id="rId16" Type="http://schemas.openxmlformats.org/officeDocument/2006/relationships/image" Target="../media/image17.png"/><Relationship Id="rId29" Type="http://schemas.openxmlformats.org/officeDocument/2006/relationships/image" Target="../media/image30.png"/><Relationship Id="rId11" Type="http://schemas.openxmlformats.org/officeDocument/2006/relationships/image" Target="../media/image12.png"/><Relationship Id="rId24" Type="http://schemas.openxmlformats.org/officeDocument/2006/relationships/image" Target="../media/image25.png"/><Relationship Id="rId32" Type="http://schemas.openxmlformats.org/officeDocument/2006/relationships/image" Target="../media/image33.png"/><Relationship Id="rId37" Type="http://schemas.openxmlformats.org/officeDocument/2006/relationships/image" Target="../media/image38.png"/><Relationship Id="rId40" Type="http://schemas.openxmlformats.org/officeDocument/2006/relationships/image" Target="../media/image41.png"/><Relationship Id="rId45" Type="http://schemas.openxmlformats.org/officeDocument/2006/relationships/image" Target="../media/image46.png"/><Relationship Id="rId53" Type="http://schemas.openxmlformats.org/officeDocument/2006/relationships/image" Target="../media/image54.png"/><Relationship Id="rId58" Type="http://schemas.openxmlformats.org/officeDocument/2006/relationships/image" Target="../media/image59.png"/><Relationship Id="rId5" Type="http://schemas.openxmlformats.org/officeDocument/2006/relationships/image" Target="../media/image6.png"/><Relationship Id="rId61" Type="http://schemas.openxmlformats.org/officeDocument/2006/relationships/image" Target="../media/image62.jpeg"/><Relationship Id="rId19" Type="http://schemas.openxmlformats.org/officeDocument/2006/relationships/image" Target="../media/image2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 Id="rId35" Type="http://schemas.openxmlformats.org/officeDocument/2006/relationships/image" Target="../media/image36.png"/><Relationship Id="rId43" Type="http://schemas.openxmlformats.org/officeDocument/2006/relationships/image" Target="../media/image44.png"/><Relationship Id="rId48" Type="http://schemas.openxmlformats.org/officeDocument/2006/relationships/image" Target="../media/image49.png"/><Relationship Id="rId56" Type="http://schemas.openxmlformats.org/officeDocument/2006/relationships/image" Target="../media/image57.png"/><Relationship Id="rId64" Type="http://schemas.openxmlformats.org/officeDocument/2006/relationships/image" Target="../media/image65.png"/><Relationship Id="rId8" Type="http://schemas.openxmlformats.org/officeDocument/2006/relationships/image" Target="../media/image9.png"/><Relationship Id="rId51" Type="http://schemas.openxmlformats.org/officeDocument/2006/relationships/image" Target="../media/image52.png"/><Relationship Id="rId3" Type="http://schemas.openxmlformats.org/officeDocument/2006/relationships/image" Target="../media/image4.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33" Type="http://schemas.openxmlformats.org/officeDocument/2006/relationships/image" Target="../media/image34.png"/><Relationship Id="rId38" Type="http://schemas.openxmlformats.org/officeDocument/2006/relationships/image" Target="../media/image39.png"/><Relationship Id="rId46" Type="http://schemas.openxmlformats.org/officeDocument/2006/relationships/image" Target="../media/image47.png"/><Relationship Id="rId59" Type="http://schemas.openxmlformats.org/officeDocument/2006/relationships/image" Target="../media/image60.png"/><Relationship Id="rId20" Type="http://schemas.openxmlformats.org/officeDocument/2006/relationships/image" Target="../media/image21.png"/><Relationship Id="rId41" Type="http://schemas.openxmlformats.org/officeDocument/2006/relationships/image" Target="../media/image42.png"/><Relationship Id="rId54" Type="http://schemas.openxmlformats.org/officeDocument/2006/relationships/image" Target="../media/image55.png"/><Relationship Id="rId62" Type="http://schemas.openxmlformats.org/officeDocument/2006/relationships/image" Target="../media/image63.png"/><Relationship Id="rId1" Type="http://schemas.openxmlformats.org/officeDocument/2006/relationships/image" Target="../media/image2.png"/><Relationship Id="rId6" Type="http://schemas.openxmlformats.org/officeDocument/2006/relationships/image" Target="../media/image7.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36" Type="http://schemas.openxmlformats.org/officeDocument/2006/relationships/image" Target="../media/image37.png"/><Relationship Id="rId49" Type="http://schemas.openxmlformats.org/officeDocument/2006/relationships/image" Target="../media/image50.png"/><Relationship Id="rId57" Type="http://schemas.openxmlformats.org/officeDocument/2006/relationships/image" Target="../media/image58.png"/><Relationship Id="rId10" Type="http://schemas.openxmlformats.org/officeDocument/2006/relationships/image" Target="../media/image11.png"/><Relationship Id="rId31" Type="http://schemas.openxmlformats.org/officeDocument/2006/relationships/image" Target="../media/image32.png"/><Relationship Id="rId44" Type="http://schemas.openxmlformats.org/officeDocument/2006/relationships/image" Target="../media/image45.png"/><Relationship Id="rId52" Type="http://schemas.openxmlformats.org/officeDocument/2006/relationships/image" Target="../media/image53.png"/><Relationship Id="rId60" Type="http://schemas.openxmlformats.org/officeDocument/2006/relationships/image" Target="../media/image61.png"/><Relationship Id="rId4" Type="http://schemas.openxmlformats.org/officeDocument/2006/relationships/image" Target="../media/image5.png"/><Relationship Id="rId9"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971550</xdr:colOff>
          <xdr:row>10</xdr:row>
          <xdr:rowOff>0</xdr:rowOff>
        </xdr:from>
        <xdr:to>
          <xdr:col>9</xdr:col>
          <xdr:colOff>3552825</xdr:colOff>
          <xdr:row>10</xdr:row>
          <xdr:rowOff>2381250</xdr:rowOff>
        </xdr:to>
        <xdr:sp macro="" textlink="">
          <xdr:nvSpPr>
            <xdr:cNvPr id="3127" name="Object 55" hidden="1">
              <a:extLst>
                <a:ext uri="{63B3BB69-23CF-44E3-9099-C40C66FF867C}">
                  <a14:compatExt spid="_x0000_s312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1922318</xdr:colOff>
      <xdr:row>11</xdr:row>
      <xdr:rowOff>710045</xdr:rowOff>
    </xdr:from>
    <xdr:to>
      <xdr:col>9</xdr:col>
      <xdr:colOff>3747308</xdr:colOff>
      <xdr:row>11</xdr:row>
      <xdr:rowOff>1959725</xdr:rowOff>
    </xdr:to>
    <xdr:pic>
      <xdr:nvPicPr>
        <xdr:cNvPr id="13" name="Imagen 1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98091" y="8295409"/>
          <a:ext cx="1824990" cy="1249680"/>
        </a:xfrm>
        <a:prstGeom prst="rect">
          <a:avLst/>
        </a:prstGeom>
        <a:noFill/>
        <a:ln>
          <a:noFill/>
        </a:ln>
      </xdr:spPr>
    </xdr:pic>
    <xdr:clientData/>
  </xdr:twoCellAnchor>
  <xdr:twoCellAnchor editAs="oneCell">
    <xdr:from>
      <xdr:col>9</xdr:col>
      <xdr:colOff>2147455</xdr:colOff>
      <xdr:row>12</xdr:row>
      <xdr:rowOff>502228</xdr:rowOff>
    </xdr:from>
    <xdr:to>
      <xdr:col>9</xdr:col>
      <xdr:colOff>3972445</xdr:colOff>
      <xdr:row>12</xdr:row>
      <xdr:rowOff>1765878</xdr:rowOff>
    </xdr:to>
    <xdr:pic>
      <xdr:nvPicPr>
        <xdr:cNvPr id="15" name="Imagen 14"/>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23228" y="10719955"/>
          <a:ext cx="1824990" cy="1263650"/>
        </a:xfrm>
        <a:prstGeom prst="rect">
          <a:avLst/>
        </a:prstGeom>
        <a:noFill/>
        <a:ln>
          <a:noFill/>
        </a:ln>
      </xdr:spPr>
    </xdr:pic>
    <xdr:clientData/>
  </xdr:twoCellAnchor>
  <xdr:twoCellAnchor editAs="oneCell">
    <xdr:from>
      <xdr:col>9</xdr:col>
      <xdr:colOff>2303318</xdr:colOff>
      <xdr:row>13</xdr:row>
      <xdr:rowOff>640773</xdr:rowOff>
    </xdr:from>
    <xdr:to>
      <xdr:col>9</xdr:col>
      <xdr:colOff>4128308</xdr:colOff>
      <xdr:row>13</xdr:row>
      <xdr:rowOff>1924743</xdr:rowOff>
    </xdr:to>
    <xdr:pic>
      <xdr:nvPicPr>
        <xdr:cNvPr id="16" name="Imagen 15"/>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279091" y="13127182"/>
          <a:ext cx="1824990" cy="1283970"/>
        </a:xfrm>
        <a:prstGeom prst="rect">
          <a:avLst/>
        </a:prstGeom>
        <a:noFill/>
        <a:ln>
          <a:noFill/>
        </a:ln>
      </xdr:spPr>
    </xdr:pic>
    <xdr:clientData/>
  </xdr:twoCellAnchor>
  <xdr:twoCellAnchor editAs="oneCell">
    <xdr:from>
      <xdr:col>9</xdr:col>
      <xdr:colOff>2182091</xdr:colOff>
      <xdr:row>14</xdr:row>
      <xdr:rowOff>1333500</xdr:rowOff>
    </xdr:from>
    <xdr:to>
      <xdr:col>9</xdr:col>
      <xdr:colOff>3963901</xdr:colOff>
      <xdr:row>14</xdr:row>
      <xdr:rowOff>2584450</xdr:rowOff>
    </xdr:to>
    <xdr:pic>
      <xdr:nvPicPr>
        <xdr:cNvPr id="17" name="Imagen 16"/>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57864" y="16538864"/>
          <a:ext cx="1781810" cy="1250950"/>
        </a:xfrm>
        <a:prstGeom prst="rect">
          <a:avLst/>
        </a:prstGeom>
        <a:noFill/>
        <a:ln>
          <a:noFill/>
        </a:ln>
      </xdr:spPr>
    </xdr:pic>
    <xdr:clientData/>
  </xdr:twoCellAnchor>
  <xdr:twoCellAnchor editAs="oneCell">
    <xdr:from>
      <xdr:col>9</xdr:col>
      <xdr:colOff>2182091</xdr:colOff>
      <xdr:row>15</xdr:row>
      <xdr:rowOff>831273</xdr:rowOff>
    </xdr:from>
    <xdr:to>
      <xdr:col>9</xdr:col>
      <xdr:colOff>4049626</xdr:colOff>
      <xdr:row>15</xdr:row>
      <xdr:rowOff>2072063</xdr:rowOff>
    </xdr:to>
    <xdr:pic>
      <xdr:nvPicPr>
        <xdr:cNvPr id="18" name="Imagen 17"/>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157864" y="19534909"/>
          <a:ext cx="1867535" cy="1240790"/>
        </a:xfrm>
        <a:prstGeom prst="rect">
          <a:avLst/>
        </a:prstGeom>
        <a:noFill/>
        <a:ln>
          <a:noFill/>
        </a:ln>
      </xdr:spPr>
    </xdr:pic>
    <xdr:clientData/>
  </xdr:twoCellAnchor>
  <xdr:twoCellAnchor editAs="oneCell">
    <xdr:from>
      <xdr:col>9</xdr:col>
      <xdr:colOff>2268682</xdr:colOff>
      <xdr:row>16</xdr:row>
      <xdr:rowOff>692727</xdr:rowOff>
    </xdr:from>
    <xdr:to>
      <xdr:col>9</xdr:col>
      <xdr:colOff>4058112</xdr:colOff>
      <xdr:row>16</xdr:row>
      <xdr:rowOff>2007177</xdr:rowOff>
    </xdr:to>
    <xdr:pic>
      <xdr:nvPicPr>
        <xdr:cNvPr id="19" name="Imagen 18"/>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244455" y="22149954"/>
          <a:ext cx="1789430" cy="1314450"/>
        </a:xfrm>
        <a:prstGeom prst="rect">
          <a:avLst/>
        </a:prstGeom>
        <a:noFill/>
        <a:ln>
          <a:noFill/>
        </a:ln>
      </xdr:spPr>
    </xdr:pic>
    <xdr:clientData/>
  </xdr:twoCellAnchor>
  <xdr:twoCellAnchor editAs="oneCell">
    <xdr:from>
      <xdr:col>9</xdr:col>
      <xdr:colOff>813955</xdr:colOff>
      <xdr:row>17</xdr:row>
      <xdr:rowOff>883227</xdr:rowOff>
    </xdr:from>
    <xdr:to>
      <xdr:col>9</xdr:col>
      <xdr:colOff>5196090</xdr:colOff>
      <xdr:row>17</xdr:row>
      <xdr:rowOff>1547437</xdr:rowOff>
    </xdr:to>
    <xdr:pic>
      <xdr:nvPicPr>
        <xdr:cNvPr id="20" name="Imagen 19"/>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789728" y="24782318"/>
          <a:ext cx="4382135" cy="664210"/>
        </a:xfrm>
        <a:prstGeom prst="rect">
          <a:avLst/>
        </a:prstGeom>
        <a:noFill/>
        <a:ln>
          <a:noFill/>
        </a:ln>
      </xdr:spPr>
    </xdr:pic>
    <xdr:clientData/>
  </xdr:twoCellAnchor>
  <xdr:twoCellAnchor editAs="oneCell">
    <xdr:from>
      <xdr:col>9</xdr:col>
      <xdr:colOff>762000</xdr:colOff>
      <xdr:row>18</xdr:row>
      <xdr:rowOff>519546</xdr:rowOff>
    </xdr:from>
    <xdr:to>
      <xdr:col>9</xdr:col>
      <xdr:colOff>5486400</xdr:colOff>
      <xdr:row>18</xdr:row>
      <xdr:rowOff>1705091</xdr:rowOff>
    </xdr:to>
    <xdr:pic>
      <xdr:nvPicPr>
        <xdr:cNvPr id="21" name="Imagen 20"/>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737773" y="27189546"/>
          <a:ext cx="4724400" cy="1185545"/>
        </a:xfrm>
        <a:prstGeom prst="rect">
          <a:avLst/>
        </a:prstGeom>
        <a:noFill/>
        <a:ln>
          <a:noFill/>
        </a:ln>
      </xdr:spPr>
    </xdr:pic>
    <xdr:clientData/>
  </xdr:twoCellAnchor>
  <xdr:twoCellAnchor>
    <xdr:from>
      <xdr:col>10</xdr:col>
      <xdr:colOff>640773</xdr:colOff>
      <xdr:row>20</xdr:row>
      <xdr:rowOff>450273</xdr:rowOff>
    </xdr:from>
    <xdr:to>
      <xdr:col>10</xdr:col>
      <xdr:colOff>1421823</xdr:colOff>
      <xdr:row>20</xdr:row>
      <xdr:rowOff>631248</xdr:rowOff>
    </xdr:to>
    <xdr:pic>
      <xdr:nvPicPr>
        <xdr:cNvPr id="23" name="Imagen 22"/>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747182" y="30757091"/>
          <a:ext cx="78105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1887684</xdr:colOff>
      <xdr:row>20</xdr:row>
      <xdr:rowOff>207818</xdr:rowOff>
    </xdr:from>
    <xdr:to>
      <xdr:col>9</xdr:col>
      <xdr:colOff>3480956</xdr:colOff>
      <xdr:row>20</xdr:row>
      <xdr:rowOff>1501313</xdr:rowOff>
    </xdr:to>
    <xdr:pic>
      <xdr:nvPicPr>
        <xdr:cNvPr id="24" name="Imagen 23"/>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5863457" y="30514636"/>
          <a:ext cx="1593272" cy="1293495"/>
        </a:xfrm>
        <a:prstGeom prst="rect">
          <a:avLst/>
        </a:prstGeom>
        <a:noFill/>
        <a:ln>
          <a:noFill/>
        </a:ln>
      </xdr:spPr>
    </xdr:pic>
    <xdr:clientData/>
  </xdr:twoCellAnchor>
  <xdr:twoCellAnchor>
    <xdr:from>
      <xdr:col>10</xdr:col>
      <xdr:colOff>459441</xdr:colOff>
      <xdr:row>21</xdr:row>
      <xdr:rowOff>717176</xdr:rowOff>
    </xdr:from>
    <xdr:to>
      <xdr:col>10</xdr:col>
      <xdr:colOff>1364316</xdr:colOff>
      <xdr:row>21</xdr:row>
      <xdr:rowOff>898151</xdr:rowOff>
    </xdr:to>
    <xdr:pic>
      <xdr:nvPicPr>
        <xdr:cNvPr id="28" name="Imagen 27"/>
        <xdr:cNvPicPr>
          <a:picLocks noChangeAspect="1" noChangeArrowheads="1"/>
        </xdr:cNvPicPr>
      </xdr:nvPicPr>
      <xdr:blipFill>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574000" y="32878058"/>
          <a:ext cx="9048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1624853</xdr:colOff>
      <xdr:row>21</xdr:row>
      <xdr:rowOff>44824</xdr:rowOff>
    </xdr:from>
    <xdr:to>
      <xdr:col>9</xdr:col>
      <xdr:colOff>3566048</xdr:colOff>
      <xdr:row>21</xdr:row>
      <xdr:rowOff>1719319</xdr:rowOff>
    </xdr:to>
    <xdr:pic>
      <xdr:nvPicPr>
        <xdr:cNvPr id="29" name="Imagen 28"/>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5609794" y="32205706"/>
          <a:ext cx="1941195" cy="1674495"/>
        </a:xfrm>
        <a:prstGeom prst="rect">
          <a:avLst/>
        </a:prstGeom>
        <a:noFill/>
        <a:ln>
          <a:noFill/>
        </a:ln>
      </xdr:spPr>
    </xdr:pic>
    <xdr:clientData/>
  </xdr:twoCellAnchor>
  <xdr:twoCellAnchor>
    <xdr:from>
      <xdr:col>10</xdr:col>
      <xdr:colOff>504265</xdr:colOff>
      <xdr:row>22</xdr:row>
      <xdr:rowOff>694765</xdr:rowOff>
    </xdr:from>
    <xdr:to>
      <xdr:col>10</xdr:col>
      <xdr:colOff>1571065</xdr:colOff>
      <xdr:row>22</xdr:row>
      <xdr:rowOff>875740</xdr:rowOff>
    </xdr:to>
    <xdr:pic>
      <xdr:nvPicPr>
        <xdr:cNvPr id="31" name="Imagen 30"/>
        <xdr:cNvPicPr>
          <a:picLocks noChangeAspect="1" noChangeArrowheads="1"/>
        </xdr:cNvPicPr>
      </xdr:nvPicPr>
      <xdr:blipFill>
        <a:blip xmlns:r="http://schemas.openxmlformats.org/officeDocument/2006/relationships" r:embed="rId1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618824" y="34671000"/>
          <a:ext cx="106680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2162737</xdr:colOff>
      <xdr:row>22</xdr:row>
      <xdr:rowOff>179295</xdr:rowOff>
    </xdr:from>
    <xdr:to>
      <xdr:col>9</xdr:col>
      <xdr:colOff>3877237</xdr:colOff>
      <xdr:row>22</xdr:row>
      <xdr:rowOff>1512795</xdr:rowOff>
    </xdr:to>
    <xdr:pic>
      <xdr:nvPicPr>
        <xdr:cNvPr id="32" name="Imagen 3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147678" y="34155530"/>
          <a:ext cx="1714500" cy="1333500"/>
        </a:xfrm>
        <a:prstGeom prst="rect">
          <a:avLst/>
        </a:prstGeom>
        <a:noFill/>
        <a:ln>
          <a:noFill/>
        </a:ln>
      </xdr:spPr>
    </xdr:pic>
    <xdr:clientData/>
  </xdr:twoCellAnchor>
  <xdr:twoCellAnchor editAs="oneCell">
    <xdr:from>
      <xdr:col>9</xdr:col>
      <xdr:colOff>1658471</xdr:colOff>
      <xdr:row>23</xdr:row>
      <xdr:rowOff>179294</xdr:rowOff>
    </xdr:from>
    <xdr:to>
      <xdr:col>9</xdr:col>
      <xdr:colOff>3599666</xdr:colOff>
      <xdr:row>23</xdr:row>
      <xdr:rowOff>1853789</xdr:rowOff>
    </xdr:to>
    <xdr:pic>
      <xdr:nvPicPr>
        <xdr:cNvPr id="33" name="Imagen 32"/>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5643412" y="35713147"/>
          <a:ext cx="1941195" cy="1674495"/>
        </a:xfrm>
        <a:prstGeom prst="rect">
          <a:avLst/>
        </a:prstGeom>
        <a:noFill/>
        <a:ln>
          <a:noFill/>
        </a:ln>
      </xdr:spPr>
    </xdr:pic>
    <xdr:clientData/>
  </xdr:twoCellAnchor>
  <xdr:twoCellAnchor editAs="oneCell">
    <xdr:from>
      <xdr:col>9</xdr:col>
      <xdr:colOff>672353</xdr:colOff>
      <xdr:row>24</xdr:row>
      <xdr:rowOff>336176</xdr:rowOff>
    </xdr:from>
    <xdr:to>
      <xdr:col>9</xdr:col>
      <xdr:colOff>5054488</xdr:colOff>
      <xdr:row>24</xdr:row>
      <xdr:rowOff>1000386</xdr:rowOff>
    </xdr:to>
    <xdr:pic>
      <xdr:nvPicPr>
        <xdr:cNvPr id="34" name="Imagen 33"/>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657294" y="37775029"/>
          <a:ext cx="4382135" cy="664210"/>
        </a:xfrm>
        <a:prstGeom prst="rect">
          <a:avLst/>
        </a:prstGeom>
        <a:noFill/>
        <a:ln>
          <a:noFill/>
        </a:ln>
      </xdr:spPr>
    </xdr:pic>
    <xdr:clientData/>
  </xdr:twoCellAnchor>
  <xdr:twoCellAnchor editAs="oneCell">
    <xdr:from>
      <xdr:col>9</xdr:col>
      <xdr:colOff>470648</xdr:colOff>
      <xdr:row>25</xdr:row>
      <xdr:rowOff>22411</xdr:rowOff>
    </xdr:from>
    <xdr:to>
      <xdr:col>9</xdr:col>
      <xdr:colOff>5195048</xdr:colOff>
      <xdr:row>25</xdr:row>
      <xdr:rowOff>1207956</xdr:rowOff>
    </xdr:to>
    <xdr:pic>
      <xdr:nvPicPr>
        <xdr:cNvPr id="35" name="Imagen 34"/>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455589" y="38962852"/>
          <a:ext cx="4724400" cy="1185545"/>
        </a:xfrm>
        <a:prstGeom prst="rect">
          <a:avLst/>
        </a:prstGeom>
        <a:noFill/>
        <a:ln>
          <a:noFill/>
        </a:ln>
      </xdr:spPr>
    </xdr:pic>
    <xdr:clientData/>
  </xdr:twoCellAnchor>
  <xdr:twoCellAnchor editAs="oneCell">
    <xdr:from>
      <xdr:col>9</xdr:col>
      <xdr:colOff>2207559</xdr:colOff>
      <xdr:row>26</xdr:row>
      <xdr:rowOff>201706</xdr:rowOff>
    </xdr:from>
    <xdr:to>
      <xdr:col>9</xdr:col>
      <xdr:colOff>4148754</xdr:colOff>
      <xdr:row>26</xdr:row>
      <xdr:rowOff>1876201</xdr:rowOff>
    </xdr:to>
    <xdr:pic>
      <xdr:nvPicPr>
        <xdr:cNvPr id="36" name="Imagen 35"/>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6192500" y="40363588"/>
          <a:ext cx="1941195" cy="1674495"/>
        </a:xfrm>
        <a:prstGeom prst="rect">
          <a:avLst/>
        </a:prstGeom>
        <a:noFill/>
        <a:ln>
          <a:noFill/>
        </a:ln>
      </xdr:spPr>
    </xdr:pic>
    <xdr:clientData/>
  </xdr:twoCellAnchor>
  <xdr:twoCellAnchor editAs="oneCell">
    <xdr:from>
      <xdr:col>9</xdr:col>
      <xdr:colOff>2050676</xdr:colOff>
      <xdr:row>27</xdr:row>
      <xdr:rowOff>56029</xdr:rowOff>
    </xdr:from>
    <xdr:to>
      <xdr:col>9</xdr:col>
      <xdr:colOff>3991871</xdr:colOff>
      <xdr:row>27</xdr:row>
      <xdr:rowOff>1730524</xdr:rowOff>
    </xdr:to>
    <xdr:pic>
      <xdr:nvPicPr>
        <xdr:cNvPr id="37" name="Imagen 36"/>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035617" y="42358235"/>
          <a:ext cx="1941195" cy="1674495"/>
        </a:xfrm>
        <a:prstGeom prst="rect">
          <a:avLst/>
        </a:prstGeom>
        <a:noFill/>
        <a:ln>
          <a:noFill/>
        </a:ln>
      </xdr:spPr>
    </xdr:pic>
    <xdr:clientData/>
  </xdr:twoCellAnchor>
  <xdr:twoCellAnchor editAs="oneCell">
    <xdr:from>
      <xdr:col>9</xdr:col>
      <xdr:colOff>1591236</xdr:colOff>
      <xdr:row>28</xdr:row>
      <xdr:rowOff>134471</xdr:rowOff>
    </xdr:from>
    <xdr:to>
      <xdr:col>9</xdr:col>
      <xdr:colOff>3532431</xdr:colOff>
      <xdr:row>28</xdr:row>
      <xdr:rowOff>1808966</xdr:rowOff>
    </xdr:to>
    <xdr:pic>
      <xdr:nvPicPr>
        <xdr:cNvPr id="38" name="Imagen 37"/>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5576177" y="44196000"/>
          <a:ext cx="1941195" cy="1674495"/>
        </a:xfrm>
        <a:prstGeom prst="rect">
          <a:avLst/>
        </a:prstGeom>
        <a:noFill/>
        <a:ln>
          <a:noFill/>
        </a:ln>
      </xdr:spPr>
    </xdr:pic>
    <xdr:clientData/>
  </xdr:twoCellAnchor>
  <xdr:twoCellAnchor editAs="oneCell">
    <xdr:from>
      <xdr:col>9</xdr:col>
      <xdr:colOff>2297206</xdr:colOff>
      <xdr:row>29</xdr:row>
      <xdr:rowOff>89648</xdr:rowOff>
    </xdr:from>
    <xdr:to>
      <xdr:col>9</xdr:col>
      <xdr:colOff>4238401</xdr:colOff>
      <xdr:row>29</xdr:row>
      <xdr:rowOff>1764143</xdr:rowOff>
    </xdr:to>
    <xdr:pic>
      <xdr:nvPicPr>
        <xdr:cNvPr id="39" name="Imagen 38"/>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6282147" y="46089795"/>
          <a:ext cx="1941195" cy="1674495"/>
        </a:xfrm>
        <a:prstGeom prst="rect">
          <a:avLst/>
        </a:prstGeom>
        <a:noFill/>
        <a:ln>
          <a:noFill/>
        </a:ln>
      </xdr:spPr>
    </xdr:pic>
    <xdr:clientData/>
  </xdr:twoCellAnchor>
  <xdr:twoCellAnchor editAs="oneCell">
    <xdr:from>
      <xdr:col>9</xdr:col>
      <xdr:colOff>1949823</xdr:colOff>
      <xdr:row>31</xdr:row>
      <xdr:rowOff>280148</xdr:rowOff>
    </xdr:from>
    <xdr:to>
      <xdr:col>9</xdr:col>
      <xdr:colOff>3939913</xdr:colOff>
      <xdr:row>31</xdr:row>
      <xdr:rowOff>1399653</xdr:rowOff>
    </xdr:to>
    <xdr:pic>
      <xdr:nvPicPr>
        <xdr:cNvPr id="40" name="Imagen 39"/>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5934764" y="50045472"/>
          <a:ext cx="1990090" cy="1119505"/>
        </a:xfrm>
        <a:prstGeom prst="rect">
          <a:avLst/>
        </a:prstGeom>
        <a:noFill/>
        <a:ln>
          <a:noFill/>
        </a:ln>
      </xdr:spPr>
    </xdr:pic>
    <xdr:clientData/>
  </xdr:twoCellAnchor>
  <xdr:twoCellAnchor editAs="oneCell">
    <xdr:from>
      <xdr:col>9</xdr:col>
      <xdr:colOff>1770530</xdr:colOff>
      <xdr:row>32</xdr:row>
      <xdr:rowOff>347382</xdr:rowOff>
    </xdr:from>
    <xdr:to>
      <xdr:col>9</xdr:col>
      <xdr:colOff>3749825</xdr:colOff>
      <xdr:row>32</xdr:row>
      <xdr:rowOff>1484032</xdr:rowOff>
    </xdr:to>
    <xdr:pic>
      <xdr:nvPicPr>
        <xdr:cNvPr id="41" name="Imagen 40"/>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5755471" y="51872029"/>
          <a:ext cx="1979295" cy="1136650"/>
        </a:xfrm>
        <a:prstGeom prst="rect">
          <a:avLst/>
        </a:prstGeom>
        <a:noFill/>
        <a:ln>
          <a:noFill/>
        </a:ln>
      </xdr:spPr>
    </xdr:pic>
    <xdr:clientData/>
  </xdr:twoCellAnchor>
  <xdr:twoCellAnchor editAs="oneCell">
    <xdr:from>
      <xdr:col>9</xdr:col>
      <xdr:colOff>2084294</xdr:colOff>
      <xdr:row>30</xdr:row>
      <xdr:rowOff>313765</xdr:rowOff>
    </xdr:from>
    <xdr:to>
      <xdr:col>9</xdr:col>
      <xdr:colOff>3866104</xdr:colOff>
      <xdr:row>30</xdr:row>
      <xdr:rowOff>1564715</xdr:rowOff>
    </xdr:to>
    <xdr:pic>
      <xdr:nvPicPr>
        <xdr:cNvPr id="43" name="Imagen 42"/>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069235" y="48230118"/>
          <a:ext cx="1781810" cy="1250950"/>
        </a:xfrm>
        <a:prstGeom prst="rect">
          <a:avLst/>
        </a:prstGeom>
        <a:noFill/>
        <a:ln>
          <a:noFill/>
        </a:ln>
      </xdr:spPr>
    </xdr:pic>
    <xdr:clientData/>
  </xdr:twoCellAnchor>
  <xdr:twoCellAnchor editAs="oneCell">
    <xdr:from>
      <xdr:col>9</xdr:col>
      <xdr:colOff>1445559</xdr:colOff>
      <xdr:row>33</xdr:row>
      <xdr:rowOff>145677</xdr:rowOff>
    </xdr:from>
    <xdr:to>
      <xdr:col>9</xdr:col>
      <xdr:colOff>3770294</xdr:colOff>
      <xdr:row>33</xdr:row>
      <xdr:rowOff>2032897</xdr:rowOff>
    </xdr:to>
    <xdr:pic>
      <xdr:nvPicPr>
        <xdr:cNvPr id="44" name="Imagen 43"/>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5430500" y="53362412"/>
          <a:ext cx="2324735" cy="1887220"/>
        </a:xfrm>
        <a:prstGeom prst="rect">
          <a:avLst/>
        </a:prstGeom>
        <a:noFill/>
        <a:ln>
          <a:noFill/>
        </a:ln>
      </xdr:spPr>
    </xdr:pic>
    <xdr:clientData/>
  </xdr:twoCellAnchor>
  <xdr:twoCellAnchor editAs="oneCell">
    <xdr:from>
      <xdr:col>9</xdr:col>
      <xdr:colOff>1456765</xdr:colOff>
      <xdr:row>34</xdr:row>
      <xdr:rowOff>179294</xdr:rowOff>
    </xdr:from>
    <xdr:to>
      <xdr:col>9</xdr:col>
      <xdr:colOff>4010100</xdr:colOff>
      <xdr:row>34</xdr:row>
      <xdr:rowOff>2256379</xdr:rowOff>
    </xdr:to>
    <xdr:pic>
      <xdr:nvPicPr>
        <xdr:cNvPr id="45" name="Imagen 44"/>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5441706" y="55525147"/>
          <a:ext cx="2553335" cy="2077085"/>
        </a:xfrm>
        <a:prstGeom prst="rect">
          <a:avLst/>
        </a:prstGeom>
        <a:noFill/>
        <a:ln>
          <a:noFill/>
        </a:ln>
      </xdr:spPr>
    </xdr:pic>
    <xdr:clientData/>
  </xdr:twoCellAnchor>
  <xdr:twoCellAnchor editAs="oneCell">
    <xdr:from>
      <xdr:col>9</xdr:col>
      <xdr:colOff>1916206</xdr:colOff>
      <xdr:row>35</xdr:row>
      <xdr:rowOff>235324</xdr:rowOff>
    </xdr:from>
    <xdr:to>
      <xdr:col>9</xdr:col>
      <xdr:colOff>4012341</xdr:colOff>
      <xdr:row>35</xdr:row>
      <xdr:rowOff>1643754</xdr:rowOff>
    </xdr:to>
    <xdr:pic>
      <xdr:nvPicPr>
        <xdr:cNvPr id="46" name="Imagen 45"/>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5901147" y="57945618"/>
          <a:ext cx="2096135" cy="1408430"/>
        </a:xfrm>
        <a:prstGeom prst="rect">
          <a:avLst/>
        </a:prstGeom>
        <a:noFill/>
        <a:ln>
          <a:noFill/>
        </a:ln>
      </xdr:spPr>
    </xdr:pic>
    <xdr:clientData/>
  </xdr:twoCellAnchor>
  <xdr:twoCellAnchor editAs="oneCell">
    <xdr:from>
      <xdr:col>9</xdr:col>
      <xdr:colOff>1770529</xdr:colOff>
      <xdr:row>36</xdr:row>
      <xdr:rowOff>369794</xdr:rowOff>
    </xdr:from>
    <xdr:to>
      <xdr:col>9</xdr:col>
      <xdr:colOff>3749824</xdr:colOff>
      <xdr:row>36</xdr:row>
      <xdr:rowOff>1506444</xdr:rowOff>
    </xdr:to>
    <xdr:pic>
      <xdr:nvPicPr>
        <xdr:cNvPr id="47" name="Imagen 46"/>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5755470" y="59861823"/>
          <a:ext cx="1979295" cy="1136650"/>
        </a:xfrm>
        <a:prstGeom prst="rect">
          <a:avLst/>
        </a:prstGeom>
        <a:noFill/>
        <a:ln>
          <a:noFill/>
        </a:ln>
      </xdr:spPr>
    </xdr:pic>
    <xdr:clientData/>
  </xdr:twoCellAnchor>
  <xdr:twoCellAnchor editAs="oneCell">
    <xdr:from>
      <xdr:col>9</xdr:col>
      <xdr:colOff>1893795</xdr:colOff>
      <xdr:row>37</xdr:row>
      <xdr:rowOff>134470</xdr:rowOff>
    </xdr:from>
    <xdr:to>
      <xdr:col>9</xdr:col>
      <xdr:colOff>3821207</xdr:colOff>
      <xdr:row>37</xdr:row>
      <xdr:rowOff>1613646</xdr:rowOff>
    </xdr:to>
    <xdr:pic>
      <xdr:nvPicPr>
        <xdr:cNvPr id="48" name="Imagen 47"/>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5878736" y="61475470"/>
          <a:ext cx="1927412" cy="1479176"/>
        </a:xfrm>
        <a:prstGeom prst="rect">
          <a:avLst/>
        </a:prstGeom>
        <a:noFill/>
        <a:ln>
          <a:noFill/>
        </a:ln>
      </xdr:spPr>
    </xdr:pic>
    <xdr:clientData/>
  </xdr:twoCellAnchor>
  <xdr:twoCellAnchor editAs="oneCell">
    <xdr:from>
      <xdr:col>9</xdr:col>
      <xdr:colOff>1423148</xdr:colOff>
      <xdr:row>38</xdr:row>
      <xdr:rowOff>224118</xdr:rowOff>
    </xdr:from>
    <xdr:to>
      <xdr:col>9</xdr:col>
      <xdr:colOff>4123766</xdr:colOff>
      <xdr:row>38</xdr:row>
      <xdr:rowOff>1524000</xdr:rowOff>
    </xdr:to>
    <xdr:pic>
      <xdr:nvPicPr>
        <xdr:cNvPr id="49" name="Imagen 48"/>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5408089" y="63302030"/>
          <a:ext cx="2700618" cy="1299882"/>
        </a:xfrm>
        <a:prstGeom prst="rect">
          <a:avLst/>
        </a:prstGeom>
        <a:noFill/>
        <a:ln>
          <a:noFill/>
        </a:ln>
      </xdr:spPr>
    </xdr:pic>
    <xdr:clientData/>
  </xdr:twoCellAnchor>
  <xdr:twoCellAnchor editAs="oneCell">
    <xdr:from>
      <xdr:col>9</xdr:col>
      <xdr:colOff>1792942</xdr:colOff>
      <xdr:row>39</xdr:row>
      <xdr:rowOff>89647</xdr:rowOff>
    </xdr:from>
    <xdr:to>
      <xdr:col>9</xdr:col>
      <xdr:colOff>3563471</xdr:colOff>
      <xdr:row>39</xdr:row>
      <xdr:rowOff>1411941</xdr:rowOff>
    </xdr:to>
    <xdr:pic>
      <xdr:nvPicPr>
        <xdr:cNvPr id="50" name="Imagen 49"/>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5777883" y="64904471"/>
          <a:ext cx="1770529" cy="1322294"/>
        </a:xfrm>
        <a:prstGeom prst="rect">
          <a:avLst/>
        </a:prstGeom>
        <a:noFill/>
        <a:ln>
          <a:noFill/>
        </a:ln>
      </xdr:spPr>
    </xdr:pic>
    <xdr:clientData/>
  </xdr:twoCellAnchor>
  <xdr:twoCellAnchor editAs="oneCell">
    <xdr:from>
      <xdr:col>9</xdr:col>
      <xdr:colOff>683559</xdr:colOff>
      <xdr:row>40</xdr:row>
      <xdr:rowOff>212912</xdr:rowOff>
    </xdr:from>
    <xdr:to>
      <xdr:col>9</xdr:col>
      <xdr:colOff>4135419</xdr:colOff>
      <xdr:row>40</xdr:row>
      <xdr:rowOff>1397822</xdr:rowOff>
    </xdr:to>
    <xdr:pic>
      <xdr:nvPicPr>
        <xdr:cNvPr id="51" name="Imagen 50"/>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4668500" y="66585353"/>
          <a:ext cx="3451860" cy="1184910"/>
        </a:xfrm>
        <a:prstGeom prst="rect">
          <a:avLst/>
        </a:prstGeom>
        <a:noFill/>
        <a:ln>
          <a:noFill/>
        </a:ln>
      </xdr:spPr>
    </xdr:pic>
    <xdr:clientData/>
  </xdr:twoCellAnchor>
  <xdr:twoCellAnchor editAs="oneCell">
    <xdr:from>
      <xdr:col>9</xdr:col>
      <xdr:colOff>1098176</xdr:colOff>
      <xdr:row>41</xdr:row>
      <xdr:rowOff>156882</xdr:rowOff>
    </xdr:from>
    <xdr:to>
      <xdr:col>9</xdr:col>
      <xdr:colOff>4774826</xdr:colOff>
      <xdr:row>41</xdr:row>
      <xdr:rowOff>1364652</xdr:rowOff>
    </xdr:to>
    <xdr:pic>
      <xdr:nvPicPr>
        <xdr:cNvPr id="52" name="Imagen 5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5083117" y="68154176"/>
          <a:ext cx="3676650" cy="1207770"/>
        </a:xfrm>
        <a:prstGeom prst="rect">
          <a:avLst/>
        </a:prstGeom>
        <a:noFill/>
        <a:ln>
          <a:noFill/>
        </a:ln>
      </xdr:spPr>
    </xdr:pic>
    <xdr:clientData/>
  </xdr:twoCellAnchor>
  <xdr:twoCellAnchor editAs="oneCell">
    <xdr:from>
      <xdr:col>9</xdr:col>
      <xdr:colOff>739588</xdr:colOff>
      <xdr:row>42</xdr:row>
      <xdr:rowOff>246530</xdr:rowOff>
    </xdr:from>
    <xdr:to>
      <xdr:col>9</xdr:col>
      <xdr:colOff>4751293</xdr:colOff>
      <xdr:row>42</xdr:row>
      <xdr:rowOff>1647264</xdr:rowOff>
    </xdr:to>
    <xdr:pic>
      <xdr:nvPicPr>
        <xdr:cNvPr id="53" name="Imagen 52"/>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4724529" y="69823854"/>
          <a:ext cx="4011705" cy="1400734"/>
        </a:xfrm>
        <a:prstGeom prst="rect">
          <a:avLst/>
        </a:prstGeom>
        <a:noFill/>
        <a:ln>
          <a:noFill/>
        </a:ln>
      </xdr:spPr>
    </xdr:pic>
    <xdr:clientData/>
  </xdr:twoCellAnchor>
  <xdr:twoCellAnchor editAs="oneCell">
    <xdr:from>
      <xdr:col>9</xdr:col>
      <xdr:colOff>694765</xdr:colOff>
      <xdr:row>43</xdr:row>
      <xdr:rowOff>0</xdr:rowOff>
    </xdr:from>
    <xdr:to>
      <xdr:col>9</xdr:col>
      <xdr:colOff>5341060</xdr:colOff>
      <xdr:row>43</xdr:row>
      <xdr:rowOff>1610995</xdr:rowOff>
    </xdr:to>
    <xdr:pic>
      <xdr:nvPicPr>
        <xdr:cNvPr id="54" name="Imagen 53"/>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4679706" y="71538353"/>
          <a:ext cx="4646295" cy="1610995"/>
        </a:xfrm>
        <a:prstGeom prst="rect">
          <a:avLst/>
        </a:prstGeom>
        <a:noFill/>
        <a:ln>
          <a:noFill/>
        </a:ln>
      </xdr:spPr>
    </xdr:pic>
    <xdr:clientData/>
  </xdr:twoCellAnchor>
  <xdr:twoCellAnchor editAs="oneCell">
    <xdr:from>
      <xdr:col>9</xdr:col>
      <xdr:colOff>907677</xdr:colOff>
      <xdr:row>44</xdr:row>
      <xdr:rowOff>67237</xdr:rowOff>
    </xdr:from>
    <xdr:to>
      <xdr:col>9</xdr:col>
      <xdr:colOff>2711824</xdr:colOff>
      <xdr:row>44</xdr:row>
      <xdr:rowOff>1546413</xdr:rowOff>
    </xdr:to>
    <xdr:pic>
      <xdr:nvPicPr>
        <xdr:cNvPr id="55" name="Imagen 54"/>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4892618" y="73409737"/>
          <a:ext cx="1804147" cy="1479176"/>
        </a:xfrm>
        <a:prstGeom prst="rect">
          <a:avLst/>
        </a:prstGeom>
        <a:noFill/>
        <a:ln>
          <a:noFill/>
        </a:ln>
      </xdr:spPr>
    </xdr:pic>
    <xdr:clientData/>
  </xdr:twoCellAnchor>
  <xdr:twoCellAnchor editAs="oneCell">
    <xdr:from>
      <xdr:col>9</xdr:col>
      <xdr:colOff>1434353</xdr:colOff>
      <xdr:row>45</xdr:row>
      <xdr:rowOff>100853</xdr:rowOff>
    </xdr:from>
    <xdr:to>
      <xdr:col>9</xdr:col>
      <xdr:colOff>3530488</xdr:colOff>
      <xdr:row>45</xdr:row>
      <xdr:rowOff>1805828</xdr:rowOff>
    </xdr:to>
    <xdr:pic>
      <xdr:nvPicPr>
        <xdr:cNvPr id="56" name="Imagen 55"/>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5419294" y="75034588"/>
          <a:ext cx="2096135" cy="1704975"/>
        </a:xfrm>
        <a:prstGeom prst="rect">
          <a:avLst/>
        </a:prstGeom>
        <a:noFill/>
        <a:ln>
          <a:noFill/>
        </a:ln>
      </xdr:spPr>
    </xdr:pic>
    <xdr:clientData/>
  </xdr:twoCellAnchor>
  <xdr:twoCellAnchor editAs="oneCell">
    <xdr:from>
      <xdr:col>9</xdr:col>
      <xdr:colOff>1893795</xdr:colOff>
      <xdr:row>46</xdr:row>
      <xdr:rowOff>112059</xdr:rowOff>
    </xdr:from>
    <xdr:to>
      <xdr:col>9</xdr:col>
      <xdr:colOff>3810001</xdr:colOff>
      <xdr:row>46</xdr:row>
      <xdr:rowOff>1367118</xdr:rowOff>
    </xdr:to>
    <xdr:pic>
      <xdr:nvPicPr>
        <xdr:cNvPr id="58" name="Imagen 57"/>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5878736" y="76939588"/>
          <a:ext cx="1916206" cy="1255059"/>
        </a:xfrm>
        <a:prstGeom prst="rect">
          <a:avLst/>
        </a:prstGeom>
        <a:noFill/>
        <a:ln>
          <a:noFill/>
        </a:ln>
      </xdr:spPr>
    </xdr:pic>
    <xdr:clientData/>
  </xdr:twoCellAnchor>
  <xdr:twoCellAnchor editAs="oneCell">
    <xdr:from>
      <xdr:col>9</xdr:col>
      <xdr:colOff>1075764</xdr:colOff>
      <xdr:row>47</xdr:row>
      <xdr:rowOff>168088</xdr:rowOff>
    </xdr:from>
    <xdr:to>
      <xdr:col>9</xdr:col>
      <xdr:colOff>3316044</xdr:colOff>
      <xdr:row>47</xdr:row>
      <xdr:rowOff>1990538</xdr:rowOff>
    </xdr:to>
    <xdr:pic>
      <xdr:nvPicPr>
        <xdr:cNvPr id="59" name="Imagen 58"/>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5060705" y="78429970"/>
          <a:ext cx="2240280" cy="1822450"/>
        </a:xfrm>
        <a:prstGeom prst="rect">
          <a:avLst/>
        </a:prstGeom>
        <a:noFill/>
        <a:ln>
          <a:noFill/>
        </a:ln>
      </xdr:spPr>
    </xdr:pic>
    <xdr:clientData/>
  </xdr:twoCellAnchor>
  <xdr:twoCellAnchor editAs="oneCell">
    <xdr:from>
      <xdr:col>9</xdr:col>
      <xdr:colOff>2151531</xdr:colOff>
      <xdr:row>48</xdr:row>
      <xdr:rowOff>134470</xdr:rowOff>
    </xdr:from>
    <xdr:to>
      <xdr:col>9</xdr:col>
      <xdr:colOff>3866031</xdr:colOff>
      <xdr:row>48</xdr:row>
      <xdr:rowOff>1378323</xdr:rowOff>
    </xdr:to>
    <xdr:pic>
      <xdr:nvPicPr>
        <xdr:cNvPr id="60" name="Imagen 59"/>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6136472" y="80592705"/>
          <a:ext cx="1714500" cy="1243853"/>
        </a:xfrm>
        <a:prstGeom prst="rect">
          <a:avLst/>
        </a:prstGeom>
        <a:noFill/>
        <a:ln>
          <a:noFill/>
        </a:ln>
      </xdr:spPr>
    </xdr:pic>
    <xdr:clientData/>
  </xdr:twoCellAnchor>
  <xdr:twoCellAnchor editAs="oneCell">
    <xdr:from>
      <xdr:col>9</xdr:col>
      <xdr:colOff>2308412</xdr:colOff>
      <xdr:row>49</xdr:row>
      <xdr:rowOff>134471</xdr:rowOff>
    </xdr:from>
    <xdr:to>
      <xdr:col>9</xdr:col>
      <xdr:colOff>3563471</xdr:colOff>
      <xdr:row>49</xdr:row>
      <xdr:rowOff>1259915</xdr:rowOff>
    </xdr:to>
    <xdr:pic>
      <xdr:nvPicPr>
        <xdr:cNvPr id="61" name="Imagen 60"/>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6293353" y="82083089"/>
          <a:ext cx="1255059" cy="1125444"/>
        </a:xfrm>
        <a:prstGeom prst="rect">
          <a:avLst/>
        </a:prstGeom>
        <a:noFill/>
        <a:ln>
          <a:noFill/>
        </a:ln>
      </xdr:spPr>
    </xdr:pic>
    <xdr:clientData/>
  </xdr:twoCellAnchor>
  <xdr:twoCellAnchor editAs="oneCell">
    <xdr:from>
      <xdr:col>9</xdr:col>
      <xdr:colOff>2017058</xdr:colOff>
      <xdr:row>50</xdr:row>
      <xdr:rowOff>324971</xdr:rowOff>
    </xdr:from>
    <xdr:to>
      <xdr:col>9</xdr:col>
      <xdr:colOff>3440205</xdr:colOff>
      <xdr:row>50</xdr:row>
      <xdr:rowOff>1252893</xdr:rowOff>
    </xdr:to>
    <xdr:pic>
      <xdr:nvPicPr>
        <xdr:cNvPr id="62" name="Imagen 6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6001999" y="83584677"/>
          <a:ext cx="1423147" cy="927922"/>
        </a:xfrm>
        <a:prstGeom prst="rect">
          <a:avLst/>
        </a:prstGeom>
        <a:noFill/>
        <a:ln>
          <a:noFill/>
        </a:ln>
      </xdr:spPr>
    </xdr:pic>
    <xdr:clientData/>
  </xdr:twoCellAnchor>
  <xdr:twoCellAnchor editAs="oneCell">
    <xdr:from>
      <xdr:col>9</xdr:col>
      <xdr:colOff>1905000</xdr:colOff>
      <xdr:row>51</xdr:row>
      <xdr:rowOff>89647</xdr:rowOff>
    </xdr:from>
    <xdr:to>
      <xdr:col>9</xdr:col>
      <xdr:colOff>4001135</xdr:colOff>
      <xdr:row>51</xdr:row>
      <xdr:rowOff>1791447</xdr:rowOff>
    </xdr:to>
    <xdr:pic>
      <xdr:nvPicPr>
        <xdr:cNvPr id="63" name="Imagen 62"/>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5889941" y="84828529"/>
          <a:ext cx="2096135" cy="1701800"/>
        </a:xfrm>
        <a:prstGeom prst="rect">
          <a:avLst/>
        </a:prstGeom>
        <a:noFill/>
        <a:ln>
          <a:noFill/>
        </a:ln>
      </xdr:spPr>
    </xdr:pic>
    <xdr:clientData/>
  </xdr:twoCellAnchor>
  <xdr:twoCellAnchor editAs="oneCell">
    <xdr:from>
      <xdr:col>9</xdr:col>
      <xdr:colOff>1512794</xdr:colOff>
      <xdr:row>52</xdr:row>
      <xdr:rowOff>78442</xdr:rowOff>
    </xdr:from>
    <xdr:to>
      <xdr:col>9</xdr:col>
      <xdr:colOff>3566384</xdr:colOff>
      <xdr:row>52</xdr:row>
      <xdr:rowOff>1745952</xdr:rowOff>
    </xdr:to>
    <xdr:pic>
      <xdr:nvPicPr>
        <xdr:cNvPr id="64" name="Imagen 63"/>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5497735" y="86711118"/>
          <a:ext cx="2053590" cy="1667510"/>
        </a:xfrm>
        <a:prstGeom prst="rect">
          <a:avLst/>
        </a:prstGeom>
        <a:noFill/>
        <a:ln>
          <a:noFill/>
        </a:ln>
      </xdr:spPr>
    </xdr:pic>
    <xdr:clientData/>
  </xdr:twoCellAnchor>
  <xdr:twoCellAnchor editAs="oneCell">
    <xdr:from>
      <xdr:col>9</xdr:col>
      <xdr:colOff>1456764</xdr:colOff>
      <xdr:row>53</xdr:row>
      <xdr:rowOff>56030</xdr:rowOff>
    </xdr:from>
    <xdr:to>
      <xdr:col>9</xdr:col>
      <xdr:colOff>3324299</xdr:colOff>
      <xdr:row>53</xdr:row>
      <xdr:rowOff>1574950</xdr:rowOff>
    </xdr:to>
    <xdr:pic>
      <xdr:nvPicPr>
        <xdr:cNvPr id="65" name="Imagen 64"/>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15441705" y="88638530"/>
          <a:ext cx="1867535" cy="1518920"/>
        </a:xfrm>
        <a:prstGeom prst="rect">
          <a:avLst/>
        </a:prstGeom>
        <a:noFill/>
        <a:ln>
          <a:noFill/>
        </a:ln>
      </xdr:spPr>
    </xdr:pic>
    <xdr:clientData/>
  </xdr:twoCellAnchor>
  <xdr:twoCellAnchor editAs="oneCell">
    <xdr:from>
      <xdr:col>9</xdr:col>
      <xdr:colOff>963706</xdr:colOff>
      <xdr:row>54</xdr:row>
      <xdr:rowOff>112059</xdr:rowOff>
    </xdr:from>
    <xdr:to>
      <xdr:col>9</xdr:col>
      <xdr:colOff>2868706</xdr:colOff>
      <xdr:row>54</xdr:row>
      <xdr:rowOff>1535206</xdr:rowOff>
    </xdr:to>
    <xdr:pic>
      <xdr:nvPicPr>
        <xdr:cNvPr id="66" name="Imagen 65"/>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14948647" y="90509912"/>
          <a:ext cx="1905000" cy="1423147"/>
        </a:xfrm>
        <a:prstGeom prst="rect">
          <a:avLst/>
        </a:prstGeom>
        <a:noFill/>
        <a:ln>
          <a:noFill/>
        </a:ln>
      </xdr:spPr>
    </xdr:pic>
    <xdr:clientData/>
  </xdr:twoCellAnchor>
  <xdr:twoCellAnchor editAs="oneCell">
    <xdr:from>
      <xdr:col>9</xdr:col>
      <xdr:colOff>739588</xdr:colOff>
      <xdr:row>55</xdr:row>
      <xdr:rowOff>44823</xdr:rowOff>
    </xdr:from>
    <xdr:to>
      <xdr:col>9</xdr:col>
      <xdr:colOff>2506270</xdr:colOff>
      <xdr:row>55</xdr:row>
      <xdr:rowOff>1524000</xdr:rowOff>
    </xdr:to>
    <xdr:pic>
      <xdr:nvPicPr>
        <xdr:cNvPr id="67" name="Imagen 66"/>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14724529" y="92089941"/>
          <a:ext cx="1766682" cy="1479177"/>
        </a:xfrm>
        <a:prstGeom prst="rect">
          <a:avLst/>
        </a:prstGeom>
        <a:noFill/>
        <a:ln>
          <a:noFill/>
        </a:ln>
      </xdr:spPr>
    </xdr:pic>
    <xdr:clientData/>
  </xdr:twoCellAnchor>
  <xdr:twoCellAnchor>
    <xdr:from>
      <xdr:col>9</xdr:col>
      <xdr:colOff>1714500</xdr:colOff>
      <xdr:row>59</xdr:row>
      <xdr:rowOff>78442</xdr:rowOff>
    </xdr:from>
    <xdr:to>
      <xdr:col>9</xdr:col>
      <xdr:colOff>2562225</xdr:colOff>
      <xdr:row>59</xdr:row>
      <xdr:rowOff>449917</xdr:rowOff>
    </xdr:to>
    <xdr:pic>
      <xdr:nvPicPr>
        <xdr:cNvPr id="68" name="Imagen 67"/>
        <xdr:cNvPicPr>
          <a:picLocks noChangeAspect="1" noChangeArrowheads="1"/>
        </xdr:cNvPicPr>
      </xdr:nvPicPr>
      <xdr:blipFill>
        <a:blip xmlns:r="http://schemas.openxmlformats.org/officeDocument/2006/relationships" r:embed="rId4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5699441" y="97670471"/>
          <a:ext cx="8477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1524000</xdr:colOff>
      <xdr:row>59</xdr:row>
      <xdr:rowOff>795619</xdr:rowOff>
    </xdr:from>
    <xdr:to>
      <xdr:col>9</xdr:col>
      <xdr:colOff>3384177</xdr:colOff>
      <xdr:row>59</xdr:row>
      <xdr:rowOff>2229972</xdr:rowOff>
    </xdr:to>
    <xdr:pic>
      <xdr:nvPicPr>
        <xdr:cNvPr id="69" name="Imagen 68"/>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15508941" y="98387648"/>
          <a:ext cx="1860177" cy="1434353"/>
        </a:xfrm>
        <a:prstGeom prst="rect">
          <a:avLst/>
        </a:prstGeom>
        <a:noFill/>
        <a:ln>
          <a:noFill/>
        </a:ln>
      </xdr:spPr>
    </xdr:pic>
    <xdr:clientData/>
  </xdr:twoCellAnchor>
  <xdr:twoCellAnchor editAs="oneCell">
    <xdr:from>
      <xdr:col>9</xdr:col>
      <xdr:colOff>661147</xdr:colOff>
      <xdr:row>60</xdr:row>
      <xdr:rowOff>212912</xdr:rowOff>
    </xdr:from>
    <xdr:to>
      <xdr:col>9</xdr:col>
      <xdr:colOff>2620122</xdr:colOff>
      <xdr:row>60</xdr:row>
      <xdr:rowOff>1806762</xdr:rowOff>
    </xdr:to>
    <xdr:pic>
      <xdr:nvPicPr>
        <xdr:cNvPr id="70" name="Imagen 69"/>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14646088" y="100628824"/>
          <a:ext cx="1958975" cy="1593850"/>
        </a:xfrm>
        <a:prstGeom prst="rect">
          <a:avLst/>
        </a:prstGeom>
        <a:noFill/>
        <a:ln>
          <a:noFill/>
        </a:ln>
      </xdr:spPr>
    </xdr:pic>
    <xdr:clientData/>
  </xdr:twoCellAnchor>
  <xdr:twoCellAnchor>
    <xdr:from>
      <xdr:col>10</xdr:col>
      <xdr:colOff>369794</xdr:colOff>
      <xdr:row>60</xdr:row>
      <xdr:rowOff>784411</xdr:rowOff>
    </xdr:from>
    <xdr:to>
      <xdr:col>10</xdr:col>
      <xdr:colOff>1808069</xdr:colOff>
      <xdr:row>60</xdr:row>
      <xdr:rowOff>1184461</xdr:rowOff>
    </xdr:to>
    <xdr:pic>
      <xdr:nvPicPr>
        <xdr:cNvPr id="71" name="Imagen 70"/>
        <xdr:cNvPicPr>
          <a:picLocks noChangeAspect="1" noChangeArrowheads="1"/>
        </xdr:cNvPicPr>
      </xdr:nvPicPr>
      <xdr:blipFill>
        <a:blip xmlns:r="http://schemas.openxmlformats.org/officeDocument/2006/relationships" r:embed="rId4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484353" y="101200323"/>
          <a:ext cx="1438275"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381001</xdr:colOff>
      <xdr:row>61</xdr:row>
      <xdr:rowOff>224119</xdr:rowOff>
    </xdr:from>
    <xdr:to>
      <xdr:col>9</xdr:col>
      <xdr:colOff>2477136</xdr:colOff>
      <xdr:row>61</xdr:row>
      <xdr:rowOff>1929094</xdr:rowOff>
    </xdr:to>
    <xdr:pic>
      <xdr:nvPicPr>
        <xdr:cNvPr id="72" name="Imagen 7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14365942" y="102836384"/>
          <a:ext cx="2096135" cy="1704975"/>
        </a:xfrm>
        <a:prstGeom prst="rect">
          <a:avLst/>
        </a:prstGeom>
        <a:noFill/>
        <a:ln>
          <a:noFill/>
        </a:ln>
      </xdr:spPr>
    </xdr:pic>
    <xdr:clientData/>
  </xdr:twoCellAnchor>
  <xdr:twoCellAnchor editAs="oneCell">
    <xdr:from>
      <xdr:col>9</xdr:col>
      <xdr:colOff>1288676</xdr:colOff>
      <xdr:row>62</xdr:row>
      <xdr:rowOff>112059</xdr:rowOff>
    </xdr:from>
    <xdr:to>
      <xdr:col>9</xdr:col>
      <xdr:colOff>3070411</xdr:colOff>
      <xdr:row>62</xdr:row>
      <xdr:rowOff>1344706</xdr:rowOff>
    </xdr:to>
    <xdr:pic>
      <xdr:nvPicPr>
        <xdr:cNvPr id="74" name="Imagen 73"/>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15273617" y="104494853"/>
          <a:ext cx="1781735" cy="1232647"/>
        </a:xfrm>
        <a:prstGeom prst="rect">
          <a:avLst/>
        </a:prstGeom>
        <a:noFill/>
        <a:ln>
          <a:noFill/>
        </a:ln>
      </xdr:spPr>
    </xdr:pic>
    <xdr:clientData/>
  </xdr:twoCellAnchor>
  <xdr:twoCellAnchor>
    <xdr:from>
      <xdr:col>10</xdr:col>
      <xdr:colOff>381000</xdr:colOff>
      <xdr:row>62</xdr:row>
      <xdr:rowOff>818029</xdr:rowOff>
    </xdr:from>
    <xdr:to>
      <xdr:col>10</xdr:col>
      <xdr:colOff>1314450</xdr:colOff>
      <xdr:row>62</xdr:row>
      <xdr:rowOff>1162610</xdr:rowOff>
    </xdr:to>
    <xdr:pic>
      <xdr:nvPicPr>
        <xdr:cNvPr id="76" name="Imagen 75"/>
        <xdr:cNvPicPr>
          <a:picLocks noChangeAspect="1" noChangeArrowheads="1"/>
        </xdr:cNvPicPr>
      </xdr:nvPicPr>
      <xdr:blipFill>
        <a:blip xmlns:r="http://schemas.openxmlformats.org/officeDocument/2006/relationships" r:embed="rId50">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495559" y="105200823"/>
          <a:ext cx="933450" cy="3445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1725706</xdr:colOff>
      <xdr:row>63</xdr:row>
      <xdr:rowOff>291353</xdr:rowOff>
    </xdr:from>
    <xdr:to>
      <xdr:col>9</xdr:col>
      <xdr:colOff>3087781</xdr:colOff>
      <xdr:row>63</xdr:row>
      <xdr:rowOff>653303</xdr:rowOff>
    </xdr:to>
    <xdr:pic>
      <xdr:nvPicPr>
        <xdr:cNvPr id="77" name="Imagen 76"/>
        <xdr:cNvPicPr>
          <a:picLocks noChangeAspect="1" noChangeArrowheads="1"/>
        </xdr:cNvPicPr>
      </xdr:nvPicPr>
      <xdr:blipFill>
        <a:blip xmlns:r="http://schemas.openxmlformats.org/officeDocument/2006/relationships" r:embed="rId5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5710647" y="106511912"/>
          <a:ext cx="1362075"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818029</xdr:colOff>
      <xdr:row>64</xdr:row>
      <xdr:rowOff>190499</xdr:rowOff>
    </xdr:from>
    <xdr:to>
      <xdr:col>9</xdr:col>
      <xdr:colOff>3473824</xdr:colOff>
      <xdr:row>64</xdr:row>
      <xdr:rowOff>1210236</xdr:rowOff>
    </xdr:to>
    <xdr:pic>
      <xdr:nvPicPr>
        <xdr:cNvPr id="78" name="Imagen 77"/>
        <xdr:cNvPicPr/>
      </xdr:nvPicPr>
      <xdr:blipFill>
        <a:blip xmlns:r="http://schemas.openxmlformats.org/officeDocument/2006/relationships" r:embed="rId52"/>
        <a:stretch>
          <a:fillRect/>
        </a:stretch>
      </xdr:blipFill>
      <xdr:spPr>
        <a:xfrm>
          <a:off x="14802970" y="106926528"/>
          <a:ext cx="2655795" cy="1019737"/>
        </a:xfrm>
        <a:prstGeom prst="rect">
          <a:avLst/>
        </a:prstGeom>
      </xdr:spPr>
    </xdr:pic>
    <xdr:clientData/>
  </xdr:twoCellAnchor>
  <xdr:twoCellAnchor>
    <xdr:from>
      <xdr:col>10</xdr:col>
      <xdr:colOff>336176</xdr:colOff>
      <xdr:row>64</xdr:row>
      <xdr:rowOff>616323</xdr:rowOff>
    </xdr:from>
    <xdr:to>
      <xdr:col>10</xdr:col>
      <xdr:colOff>1612526</xdr:colOff>
      <xdr:row>64</xdr:row>
      <xdr:rowOff>986117</xdr:rowOff>
    </xdr:to>
    <xdr:pic>
      <xdr:nvPicPr>
        <xdr:cNvPr id="80" name="Imagen 79"/>
        <xdr:cNvPicPr>
          <a:picLocks noChangeAspect="1" noChangeArrowheads="1"/>
        </xdr:cNvPicPr>
      </xdr:nvPicPr>
      <xdr:blipFill>
        <a:blip xmlns:r="http://schemas.openxmlformats.org/officeDocument/2006/relationships" r:embed="rId5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450735" y="107352352"/>
          <a:ext cx="1276350" cy="3697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1669677</xdr:colOff>
      <xdr:row>65</xdr:row>
      <xdr:rowOff>89648</xdr:rowOff>
    </xdr:from>
    <xdr:to>
      <xdr:col>9</xdr:col>
      <xdr:colOff>3765177</xdr:colOff>
      <xdr:row>65</xdr:row>
      <xdr:rowOff>1400736</xdr:rowOff>
    </xdr:to>
    <xdr:pic>
      <xdr:nvPicPr>
        <xdr:cNvPr id="81" name="Imagen 80"/>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5654618" y="108192795"/>
          <a:ext cx="2095500" cy="1311088"/>
        </a:xfrm>
        <a:prstGeom prst="rect">
          <a:avLst/>
        </a:prstGeom>
        <a:noFill/>
        <a:ln>
          <a:noFill/>
        </a:ln>
      </xdr:spPr>
    </xdr:pic>
    <xdr:clientData/>
  </xdr:twoCellAnchor>
  <xdr:twoCellAnchor>
    <xdr:from>
      <xdr:col>10</xdr:col>
      <xdr:colOff>403412</xdr:colOff>
      <xdr:row>65</xdr:row>
      <xdr:rowOff>661147</xdr:rowOff>
    </xdr:from>
    <xdr:to>
      <xdr:col>10</xdr:col>
      <xdr:colOff>1260662</xdr:colOff>
      <xdr:row>65</xdr:row>
      <xdr:rowOff>1030941</xdr:rowOff>
    </xdr:to>
    <xdr:pic>
      <xdr:nvPicPr>
        <xdr:cNvPr id="82" name="Imagen 81"/>
        <xdr:cNvPicPr>
          <a:picLocks noChangeAspect="1" noChangeArrowheads="1"/>
        </xdr:cNvPicPr>
      </xdr:nvPicPr>
      <xdr:blipFill>
        <a:blip xmlns:r="http://schemas.openxmlformats.org/officeDocument/2006/relationships" r:embed="rId5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517971" y="108764294"/>
          <a:ext cx="857250" cy="3697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1109383</xdr:colOff>
      <xdr:row>67</xdr:row>
      <xdr:rowOff>67237</xdr:rowOff>
    </xdr:from>
    <xdr:to>
      <xdr:col>9</xdr:col>
      <xdr:colOff>3473824</xdr:colOff>
      <xdr:row>67</xdr:row>
      <xdr:rowOff>1770531</xdr:rowOff>
    </xdr:to>
    <xdr:pic>
      <xdr:nvPicPr>
        <xdr:cNvPr id="83" name="Imagen 82"/>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15094324" y="111442502"/>
          <a:ext cx="2364441" cy="1703294"/>
        </a:xfrm>
        <a:prstGeom prst="rect">
          <a:avLst/>
        </a:prstGeom>
        <a:noFill/>
        <a:ln>
          <a:noFill/>
        </a:ln>
      </xdr:spPr>
    </xdr:pic>
    <xdr:clientData/>
  </xdr:twoCellAnchor>
  <xdr:twoCellAnchor editAs="oneCell">
    <xdr:from>
      <xdr:col>9</xdr:col>
      <xdr:colOff>1613647</xdr:colOff>
      <xdr:row>66</xdr:row>
      <xdr:rowOff>123265</xdr:rowOff>
    </xdr:from>
    <xdr:to>
      <xdr:col>9</xdr:col>
      <xdr:colOff>3316941</xdr:colOff>
      <xdr:row>66</xdr:row>
      <xdr:rowOff>1680882</xdr:rowOff>
    </xdr:to>
    <xdr:pic>
      <xdr:nvPicPr>
        <xdr:cNvPr id="84" name="Imagen 83"/>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15598588" y="109683177"/>
          <a:ext cx="1703294" cy="1557617"/>
        </a:xfrm>
        <a:prstGeom prst="rect">
          <a:avLst/>
        </a:prstGeom>
        <a:noFill/>
        <a:ln>
          <a:noFill/>
        </a:ln>
      </xdr:spPr>
    </xdr:pic>
    <xdr:clientData/>
  </xdr:twoCellAnchor>
  <xdr:twoCellAnchor editAs="oneCell">
    <xdr:from>
      <xdr:col>9</xdr:col>
      <xdr:colOff>1389529</xdr:colOff>
      <xdr:row>71</xdr:row>
      <xdr:rowOff>179294</xdr:rowOff>
    </xdr:from>
    <xdr:to>
      <xdr:col>9</xdr:col>
      <xdr:colOff>3622376</xdr:colOff>
      <xdr:row>71</xdr:row>
      <xdr:rowOff>2073088</xdr:rowOff>
    </xdr:to>
    <xdr:pic>
      <xdr:nvPicPr>
        <xdr:cNvPr id="85" name="Imagen 84"/>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15374470" y="117314382"/>
          <a:ext cx="2232847" cy="1893794"/>
        </a:xfrm>
        <a:prstGeom prst="rect">
          <a:avLst/>
        </a:prstGeom>
        <a:noFill/>
        <a:ln>
          <a:noFill/>
        </a:ln>
      </xdr:spPr>
    </xdr:pic>
    <xdr:clientData/>
  </xdr:twoCellAnchor>
  <xdr:twoCellAnchor editAs="oneCell">
    <xdr:from>
      <xdr:col>9</xdr:col>
      <xdr:colOff>1199029</xdr:colOff>
      <xdr:row>72</xdr:row>
      <xdr:rowOff>302559</xdr:rowOff>
    </xdr:from>
    <xdr:to>
      <xdr:col>9</xdr:col>
      <xdr:colOff>3295164</xdr:colOff>
      <xdr:row>72</xdr:row>
      <xdr:rowOff>2007534</xdr:rowOff>
    </xdr:to>
    <xdr:pic>
      <xdr:nvPicPr>
        <xdr:cNvPr id="86" name="Imagen 85"/>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15183970" y="119544353"/>
          <a:ext cx="2096135" cy="1704975"/>
        </a:xfrm>
        <a:prstGeom prst="rect">
          <a:avLst/>
        </a:prstGeom>
        <a:noFill/>
        <a:ln>
          <a:noFill/>
        </a:ln>
      </xdr:spPr>
    </xdr:pic>
    <xdr:clientData/>
  </xdr:twoCellAnchor>
  <xdr:twoCellAnchor>
    <xdr:from>
      <xdr:col>9</xdr:col>
      <xdr:colOff>5726205</xdr:colOff>
      <xdr:row>73</xdr:row>
      <xdr:rowOff>616323</xdr:rowOff>
    </xdr:from>
    <xdr:to>
      <xdr:col>11</xdr:col>
      <xdr:colOff>295274</xdr:colOff>
      <xdr:row>73</xdr:row>
      <xdr:rowOff>1102098</xdr:rowOff>
    </xdr:to>
    <xdr:pic>
      <xdr:nvPicPr>
        <xdr:cNvPr id="87" name="Imagen 86"/>
        <xdr:cNvPicPr>
          <a:picLocks noChangeAspect="1" noChangeArrowheads="1"/>
        </xdr:cNvPicPr>
      </xdr:nvPicPr>
      <xdr:blipFill>
        <a:blip xmlns:r="http://schemas.openxmlformats.org/officeDocument/2006/relationships" r:embed="rId60">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711146" y="121976029"/>
          <a:ext cx="277177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2543736</xdr:colOff>
      <xdr:row>73</xdr:row>
      <xdr:rowOff>168089</xdr:rowOff>
    </xdr:from>
    <xdr:to>
      <xdr:col>9</xdr:col>
      <xdr:colOff>4134971</xdr:colOff>
      <xdr:row>73</xdr:row>
      <xdr:rowOff>1512794</xdr:rowOff>
    </xdr:to>
    <xdr:pic>
      <xdr:nvPicPr>
        <xdr:cNvPr id="89" name="Imagen 88"/>
        <xdr:cNvPicPr/>
      </xdr:nvPicPr>
      <xdr:blipFill>
        <a:blip xmlns:r="http://schemas.openxmlformats.org/officeDocument/2006/relationships" r:embed="rId61">
          <a:extLst>
            <a:ext uri="{28A0092B-C50C-407E-A947-70E740481C1C}">
              <a14:useLocalDpi xmlns:a14="http://schemas.microsoft.com/office/drawing/2010/main" val="0"/>
            </a:ext>
          </a:extLst>
        </a:blip>
        <a:srcRect/>
        <a:stretch>
          <a:fillRect/>
        </a:stretch>
      </xdr:blipFill>
      <xdr:spPr bwMode="auto">
        <a:xfrm>
          <a:off x="16528677" y="121527795"/>
          <a:ext cx="1591235" cy="1344705"/>
        </a:xfrm>
        <a:prstGeom prst="rect">
          <a:avLst/>
        </a:prstGeom>
        <a:noFill/>
        <a:ln>
          <a:noFill/>
        </a:ln>
      </xdr:spPr>
    </xdr:pic>
    <xdr:clientData/>
  </xdr:twoCellAnchor>
  <xdr:twoCellAnchor editAs="oneCell">
    <xdr:from>
      <xdr:col>9</xdr:col>
      <xdr:colOff>425824</xdr:colOff>
      <xdr:row>74</xdr:row>
      <xdr:rowOff>78441</xdr:rowOff>
    </xdr:from>
    <xdr:to>
      <xdr:col>9</xdr:col>
      <xdr:colOff>3898639</xdr:colOff>
      <xdr:row>74</xdr:row>
      <xdr:rowOff>2045036</xdr:rowOff>
    </xdr:to>
    <xdr:pic>
      <xdr:nvPicPr>
        <xdr:cNvPr id="91" name="Imagen 90"/>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14410765" y="123063000"/>
          <a:ext cx="3472815" cy="1966595"/>
        </a:xfrm>
        <a:prstGeom prst="rect">
          <a:avLst/>
        </a:prstGeom>
        <a:noFill/>
        <a:ln>
          <a:noFill/>
        </a:ln>
      </xdr:spPr>
    </xdr:pic>
    <xdr:clientData/>
  </xdr:twoCellAnchor>
  <xdr:twoCellAnchor>
    <xdr:from>
      <xdr:col>10</xdr:col>
      <xdr:colOff>78440</xdr:colOff>
      <xdr:row>74</xdr:row>
      <xdr:rowOff>780475</xdr:rowOff>
    </xdr:from>
    <xdr:to>
      <xdr:col>11</xdr:col>
      <xdr:colOff>1426508</xdr:colOff>
      <xdr:row>74</xdr:row>
      <xdr:rowOff>1586753</xdr:rowOff>
    </xdr:to>
    <xdr:pic>
      <xdr:nvPicPr>
        <xdr:cNvPr id="92" name="Imagen 91"/>
        <xdr:cNvPicPr>
          <a:picLocks noChangeAspect="1" noChangeArrowheads="1"/>
        </xdr:cNvPicPr>
      </xdr:nvPicPr>
      <xdr:blipFill>
        <a:blip xmlns:r="http://schemas.openxmlformats.org/officeDocument/2006/relationships" r:embed="rId6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192999" y="123765034"/>
          <a:ext cx="4261597" cy="806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1316935</xdr:colOff>
      <xdr:row>75</xdr:row>
      <xdr:rowOff>397566</xdr:rowOff>
    </xdr:from>
    <xdr:to>
      <xdr:col>9</xdr:col>
      <xdr:colOff>4079185</xdr:colOff>
      <xdr:row>75</xdr:row>
      <xdr:rowOff>884584</xdr:rowOff>
    </xdr:to>
    <xdr:pic>
      <xdr:nvPicPr>
        <xdr:cNvPr id="75" name="Imagen 74"/>
        <xdr:cNvPicPr>
          <a:picLocks noChangeAspect="1" noChangeArrowheads="1"/>
        </xdr:cNvPicPr>
      </xdr:nvPicPr>
      <xdr:blipFill>
        <a:blip xmlns:r="http://schemas.openxmlformats.org/officeDocument/2006/relationships" r:embed="rId6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5306261" y="125970196"/>
          <a:ext cx="2762250" cy="4870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iesaricel.org/rafanogal/funciones/funciones-archivos/composicion.gif" TargetMode="External"/><Relationship Id="rId6" Type="http://schemas.openxmlformats.org/officeDocument/2006/relationships/image" Target="../media/image1.png"/><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84"/>
  <sheetViews>
    <sheetView showGridLines="0" tabSelected="1" topLeftCell="I1" zoomScale="115" zoomScaleNormal="115" zoomScalePageLayoutView="140" workbookViewId="0">
      <pane ySplit="9" topLeftCell="A55" activePane="bottomLeft" state="frozen"/>
      <selection pane="bottomLeft" activeCell="K55" sqref="K55"/>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38.25" style="17" customWidth="1"/>
    <col min="12" max="12" width="20.375" style="2" customWidth="1"/>
    <col min="13" max="13" width="14.5" style="2" customWidth="1"/>
    <col min="14" max="16384" width="10.875" style="2"/>
  </cols>
  <sheetData>
    <row r="1" spans="1:16" ht="16.5" thickBot="1" x14ac:dyDescent="0.3">
      <c r="A1" s="1"/>
      <c r="B1" s="1"/>
      <c r="C1" s="1"/>
      <c r="D1" s="1"/>
      <c r="F1" s="1"/>
      <c r="G1" s="1"/>
      <c r="H1" s="44"/>
      <c r="I1" s="44"/>
      <c r="J1" s="16"/>
      <c r="K1" s="16"/>
    </row>
    <row r="2" spans="1:16" ht="15.75" x14ac:dyDescent="0.25">
      <c r="A2" s="1"/>
      <c r="B2" s="3" t="s">
        <v>129</v>
      </c>
      <c r="C2" s="96" t="s">
        <v>21</v>
      </c>
      <c r="D2" s="97"/>
      <c r="F2" s="89" t="s">
        <v>0</v>
      </c>
      <c r="G2" s="90"/>
      <c r="H2" s="44"/>
      <c r="I2" s="44"/>
      <c r="J2" s="16"/>
    </row>
    <row r="3" spans="1:16" ht="15.75" x14ac:dyDescent="0.25">
      <c r="A3" s="1"/>
      <c r="B3" s="4" t="s">
        <v>8</v>
      </c>
      <c r="C3" s="98">
        <v>11</v>
      </c>
      <c r="D3" s="99"/>
      <c r="F3" s="91"/>
      <c r="G3" s="92"/>
      <c r="H3" s="44"/>
      <c r="I3" s="44"/>
      <c r="J3" s="16"/>
    </row>
    <row r="4" spans="1:16" ht="16.5" x14ac:dyDescent="0.3">
      <c r="A4" s="1"/>
      <c r="B4" s="4" t="s">
        <v>54</v>
      </c>
      <c r="C4" s="98" t="s">
        <v>154</v>
      </c>
      <c r="D4" s="99"/>
      <c r="E4" s="5"/>
      <c r="F4" s="43" t="s">
        <v>55</v>
      </c>
      <c r="G4" s="42" t="s">
        <v>160</v>
      </c>
      <c r="H4" s="44"/>
      <c r="I4" s="44"/>
      <c r="J4" s="16"/>
      <c r="K4" s="16"/>
    </row>
    <row r="5" spans="1:16" ht="16.5" thickBot="1" x14ac:dyDescent="0.3">
      <c r="A5" s="1"/>
      <c r="B5" s="6" t="s">
        <v>1</v>
      </c>
      <c r="C5" s="100" t="s">
        <v>151</v>
      </c>
      <c r="D5" s="101"/>
      <c r="E5" s="5"/>
      <c r="F5" s="41" t="str">
        <f>IF(G4="Recurso","Motor del recurso","")</f>
        <v/>
      </c>
      <c r="G5" s="41" t="s">
        <v>57</v>
      </c>
      <c r="H5" s="44"/>
      <c r="I5" s="65"/>
      <c r="J5" s="16"/>
      <c r="K5" s="16"/>
    </row>
    <row r="6" spans="1:16" ht="16.5" thickBot="1" x14ac:dyDescent="0.3">
      <c r="A6" s="1"/>
      <c r="B6" s="1"/>
      <c r="C6" s="1"/>
      <c r="D6" s="1"/>
      <c r="E6" s="7"/>
      <c r="F6" s="1"/>
      <c r="G6" s="1"/>
      <c r="H6" s="44"/>
      <c r="I6" s="44"/>
      <c r="J6" s="16"/>
      <c r="K6" s="16"/>
    </row>
    <row r="7" spans="1:16" ht="15" customHeight="1" x14ac:dyDescent="0.25">
      <c r="A7" s="1"/>
      <c r="B7" s="28" t="s">
        <v>40</v>
      </c>
      <c r="C7" s="8" t="s">
        <v>159</v>
      </c>
      <c r="D7" s="27" t="s">
        <v>39</v>
      </c>
      <c r="F7" s="1"/>
      <c r="G7" s="1"/>
      <c r="H7" s="1"/>
      <c r="I7" s="1"/>
      <c r="J7" s="16"/>
      <c r="K7" s="16"/>
    </row>
    <row r="8" spans="1:16" s="9" customFormat="1" ht="16.5" thickBot="1" x14ac:dyDescent="0.3">
      <c r="A8" s="10"/>
      <c r="B8" s="10"/>
      <c r="C8" s="10"/>
      <c r="D8" s="11"/>
      <c r="E8" s="11"/>
      <c r="F8" s="93" t="s">
        <v>62</v>
      </c>
      <c r="G8" s="94"/>
      <c r="H8" s="94"/>
      <c r="I8" s="95"/>
      <c r="J8" s="18"/>
      <c r="K8" s="12"/>
      <c r="L8" s="2"/>
      <c r="M8" s="2"/>
      <c r="N8" s="2"/>
      <c r="O8" s="2"/>
      <c r="P8" s="2"/>
    </row>
    <row r="9" spans="1:16" ht="26.25" thickBot="1" x14ac:dyDescent="0.3">
      <c r="A9" s="25" t="s">
        <v>2</v>
      </c>
      <c r="B9" s="20" t="s">
        <v>9</v>
      </c>
      <c r="C9" s="19" t="s">
        <v>3</v>
      </c>
      <c r="D9" s="19" t="s">
        <v>4</v>
      </c>
      <c r="E9" s="19" t="s">
        <v>5</v>
      </c>
      <c r="F9" s="64" t="s">
        <v>61</v>
      </c>
      <c r="G9" s="64" t="s">
        <v>59</v>
      </c>
      <c r="H9" s="64" t="s">
        <v>60</v>
      </c>
      <c r="I9" s="64" t="s">
        <v>121</v>
      </c>
      <c r="J9" s="20" t="s">
        <v>6</v>
      </c>
      <c r="K9" s="21" t="s">
        <v>7</v>
      </c>
    </row>
    <row r="10" spans="1:16" s="12" customFormat="1" ht="233.25" customHeight="1" x14ac:dyDescent="0.25">
      <c r="A10" s="13" t="e">
        <f>IF(OR(B10&lt;&gt;"",#REF!&lt;&gt;""),"IMG01","")</f>
        <v>#REF!</v>
      </c>
      <c r="B10" s="70" t="s">
        <v>161</v>
      </c>
      <c r="C10" s="22" t="e">
        <f>IF(OR(B10&lt;&gt;"",#REF!&lt;&gt;""),IF($G$4="Recurso",CONCATENATE($G$4," ",$G$5),$G$4),"")</f>
        <v>#REF!</v>
      </c>
      <c r="D10" s="14" t="s">
        <v>145</v>
      </c>
      <c r="E10" s="14" t="s">
        <v>146</v>
      </c>
      <c r="F10" s="14" t="e">
        <f>IF(OR(B10&lt;&gt;"",#REF!&lt;&gt;""),CONCATENATE($C$7,"_",$A10,IF($G$4="Cuaderno de Estudio","_small",CONCATENATE(IF(I10="","","n"),IF(LEFT($G$5,1)="F",".jpg",".png")))),"")</f>
        <v>#REF!</v>
      </c>
      <c r="G10" s="14" t="e">
        <f>IF(F10&lt;&gt;"",IF($G$4="Recurso",IF(LEFT($G$5,1)="M",VLOOKUP($G$5,'Definición técnica de imagenes'!$A$3:$G$17,5,FALSE),IF($G$5="F1",'Definición técnica de imagenes'!$E$15,'Definición técnica de imagenes'!$F$13)),'Definición técnica de imagenes'!$E$16),"")</f>
        <v>#REF!</v>
      </c>
      <c r="H10" s="14" t="e">
        <f>IF(AND(I10&lt;&gt;"",I10&lt;&gt;0),IF(OR(B10&lt;&gt;"",#REF!&lt;&gt;""),CONCATENATE($C$7,"_",$A10,IF($G$4="Cuaderno de Estudio","_zoom",CONCATENATE("a",IF(LEFT($G$5,1)="F",".jpg",".png")))),""),"")</f>
        <v>#REF!</v>
      </c>
      <c r="I10" s="14" t="e">
        <f>IF(OR(B10&lt;&gt;"",#REF!&lt;&gt;""),IF($G$4="Recurso",IF(LEFT($G$5,1)="M",IF(VLOOKUP($G$5,'Definición técnica de imagenes'!$A$3:$G$17,6,FALSE)=0,"",VLOOKUP($G$5,'Definición técnica de imagenes'!$A$3:$G$17,6,FALSE)),IF($G$5="F1","","")),'Definición técnica de imagenes'!$F$16),"")</f>
        <v>#REF!</v>
      </c>
      <c r="J10" s="14" t="s">
        <v>163</v>
      </c>
      <c r="K10" s="69" t="s">
        <v>162</v>
      </c>
    </row>
    <row r="11" spans="1:16" s="12" customFormat="1" ht="208.5" customHeight="1" x14ac:dyDescent="0.25">
      <c r="A11" s="13" t="s">
        <v>148</v>
      </c>
      <c r="B11" s="23" t="s">
        <v>147</v>
      </c>
      <c r="C11" s="22" t="str">
        <f t="shared" ref="C11:C13" si="0">IF(OR(B11&lt;&gt;"",J11&lt;&gt;""),IF($G$4="Recurso",CONCATENATE($G$4," ",$G$5),$G$4),"")</f>
        <v>Cuaderno de Estudio</v>
      </c>
      <c r="D11" s="14" t="s">
        <v>145</v>
      </c>
      <c r="E11" s="14" t="s">
        <v>146</v>
      </c>
      <c r="F11" s="14" t="str">
        <f t="shared" ref="F11:F13" si="1">IF(OR(B11&lt;&gt;"",J11&lt;&gt;""),CONCATENATE($C$7,"_",$A11,IF($G$4="Cuaderno de Estudio","_small",CONCATENATE(IF(I11="","","n"),IF(LEFT($G$5,1)="F",".jpg",".png")))),"")</f>
        <v>MA_11_02_CO_IMG02_small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12" si="2">IF(AND(I11&lt;&gt;"",I11&lt;&gt;0),IF(OR(B11&lt;&gt;"",J11&lt;&gt;""),CONCATENATE($C$7,"_",$A11,IF($G$4="Cuaderno de Estudio","_zoom",CONCATENATE("a",IF(LEFT($G$5,1)="F",".jpg",".png")))),""),"")</f>
        <v>MA_11_02_CO_IMG02_zoom</v>
      </c>
      <c r="I11" s="14" t="str">
        <f>IF(OR(B11&lt;&gt;"",J11&lt;&gt;""),IF($G$4="Recurso",IF(LEFT($G$5,1)="M",IF(VLOOKUP($G$5,'Definición técnica de imagenes'!$A$3:$G$17,6,FALSE)=0,"",VLOOKUP($G$5,'Definición técnica de imagenes'!$A$3:$G$17,6,FALSE)),IF($G$5="F1","","")),'Definición técnica de imagenes'!$F$16),"")</f>
        <v>800 x 600 px</v>
      </c>
      <c r="J11"/>
      <c r="K11" s="69" t="s">
        <v>164</v>
      </c>
    </row>
    <row r="12" spans="1:16" s="12" customFormat="1" ht="207.75" customHeight="1" x14ac:dyDescent="0.25">
      <c r="A12" s="13" t="s">
        <v>149</v>
      </c>
      <c r="B12" s="23" t="s">
        <v>147</v>
      </c>
      <c r="C12" s="22" t="str">
        <f t="shared" si="0"/>
        <v>Cuaderno de Estudio</v>
      </c>
      <c r="D12" s="14" t="s">
        <v>152</v>
      </c>
      <c r="E12" s="14" t="s">
        <v>146</v>
      </c>
      <c r="F12" s="14" t="str">
        <f t="shared" si="1"/>
        <v>MA_11_02_CO_IMG03_small</v>
      </c>
      <c r="G12" s="14" t="str">
        <f>IF(F12&lt;&gt;"",IF($G$4="Recurso",IF(LEFT($G$5,1)="M",VLOOKUP($G$5,'Definición técnica de imagenes'!$A$3:$G$17,5,FALSE),IF($G$5="F1",'Definición técnica de imagenes'!$E$15,'Definición técnica de imagenes'!$F$13)),'Definición técnica de imagenes'!$E$16),"")</f>
        <v>526 x 370 px</v>
      </c>
      <c r="H12" s="14" t="str">
        <f t="shared" si="2"/>
        <v>MA_11_02_CO_IMG03_zoom</v>
      </c>
      <c r="I12" s="14" t="str">
        <f>IF(OR(B12&lt;&gt;"",J12&lt;&gt;""),IF($G$4="Recurso",IF(LEFT($G$5,1)="M",IF(VLOOKUP($G$5,'Definición técnica de imagenes'!$A$3:$G$17,6,FALSE)=0,"",VLOOKUP($G$5,'Definición técnica de imagenes'!$A$3:$G$17,6,FALSE)),IF($G$5="F1","","")),'Definición técnica de imagenes'!$F$16),"")</f>
        <v>800 x 600 px</v>
      </c>
      <c r="J12" s="68"/>
      <c r="K12" s="72" t="s">
        <v>165</v>
      </c>
    </row>
    <row r="13" spans="1:16" s="12" customFormat="1" ht="179.25" customHeight="1" x14ac:dyDescent="0.25">
      <c r="A13" s="13" t="s">
        <v>150</v>
      </c>
      <c r="B13" s="24" t="s">
        <v>147</v>
      </c>
      <c r="C13" s="22" t="str">
        <f t="shared" si="0"/>
        <v>Cuaderno de Estudio</v>
      </c>
      <c r="D13" s="14" t="s">
        <v>145</v>
      </c>
      <c r="E13" s="14" t="s">
        <v>146</v>
      </c>
      <c r="F13" s="14" t="str">
        <f t="shared" si="1"/>
        <v>MA_11_02_CO_IMG04_small</v>
      </c>
      <c r="G13" s="14" t="str">
        <f>IF(F13&lt;&gt;"",IF($G$4="Recurso",IF(LEFT($G$5,1)="M",VLOOKUP($G$5,'Definición técnica de imagenes'!$A$3:$G$17,5,FALSE),IF($G$5="F1",'Definición técnica de imagenes'!$E$15,'Definición técnica de imagenes'!$F$13)),'Definición técnica de imagenes'!$E$16),"")</f>
        <v>526 x 370 px</v>
      </c>
      <c r="H13" s="14"/>
      <c r="I13" s="14"/>
      <c r="J13"/>
      <c r="K13" s="72" t="s">
        <v>166</v>
      </c>
    </row>
    <row r="14" spans="1:16" s="12" customFormat="1" ht="213.75" customHeight="1" x14ac:dyDescent="0.25">
      <c r="A14" s="13" t="s">
        <v>153</v>
      </c>
      <c r="B14" s="22" t="s">
        <v>147</v>
      </c>
      <c r="C14" s="22" t="str">
        <f t="shared" ref="C14" si="3">IF(OR(B14&lt;&gt;"",J14&lt;&gt;""),IF($G$4="Recurso",CONCATENATE($G$4," ",$G$5),$G$4),"")</f>
        <v>Cuaderno de Estudio</v>
      </c>
      <c r="D14" s="14" t="s">
        <v>145</v>
      </c>
      <c r="E14" s="14" t="s">
        <v>146</v>
      </c>
      <c r="F14" s="14" t="str">
        <f t="shared" ref="F14" si="4">IF(OR(B14&lt;&gt;"",J14&lt;&gt;""),CONCATENATE($C$7,"_",$A14,IF($G$4="Cuaderno de Estudio","_small",CONCATENATE(IF(I14="","","n"),IF(LEFT($G$5,1)="F",".jpg",".png")))),"")</f>
        <v>MA_11_02_CO_IMG05_small</v>
      </c>
      <c r="G14" s="14" t="str">
        <f>IF(F14&lt;&gt;"",IF($G$4="Recurso",IF(LEFT($G$5,1)="M",VLOOKUP($G$5,'Definición técnica de imagenes'!$A$3:$G$17,5,FALSE),IF($G$5="F1",'Definición técnica de imagenes'!$E$15,'Definición técnica de imagenes'!$F$13)),'Definición técnica de imagenes'!$E$16),"")</f>
        <v>526 x 370 px</v>
      </c>
      <c r="H14" s="14" t="str">
        <f t="shared" ref="H14" si="5">IF(AND(I14&lt;&gt;"",I14&lt;&gt;0),IF(OR(B14&lt;&gt;"",J14&lt;&gt;""),CONCATENATE($C$7,"_",$A14,IF($G$4="Cuaderno de Estudio","_zoom",CONCATENATE("a",IF(LEFT($G$5,1)="F",".jpg",".png")))),""),"")</f>
        <v>MA_11_02_CO_IMG05_zoom</v>
      </c>
      <c r="I14" s="14" t="str">
        <f>IF(OR(B14&lt;&gt;"",J14&lt;&gt;""),IF($G$4="Recurso",IF(LEFT($G$5,1)="M",IF(VLOOKUP($G$5,'Definición técnica de imagenes'!$A$3:$G$17,6,FALSE)=0,"",VLOOKUP($G$5,'Definición técnica de imagenes'!$A$3:$G$17,6,FALSE)),IF($G$5="F1","","")),'Definición técnica de imagenes'!$F$16),"")</f>
        <v>800 x 600 px</v>
      </c>
      <c r="J14" s="14"/>
      <c r="K14" s="72" t="s">
        <v>167</v>
      </c>
    </row>
    <row r="15" spans="1:16" s="12" customFormat="1" ht="275.25" customHeight="1" x14ac:dyDescent="0.25">
      <c r="A15" s="13" t="s">
        <v>155</v>
      </c>
      <c r="B15" s="22" t="s">
        <v>161</v>
      </c>
      <c r="C15" s="22" t="str">
        <f>IF(OR(B15&lt;&gt;"",J10&lt;&gt;""),IF($G$4="Recurso",CONCATENATE($G$4," ",$G$5),$G$4),"")</f>
        <v>Cuaderno de Estudio</v>
      </c>
      <c r="D15" s="14" t="s">
        <v>145</v>
      </c>
      <c r="E15" s="14" t="s">
        <v>146</v>
      </c>
      <c r="F15" s="14" t="str">
        <f>IF(OR(B15&lt;&gt;"",J10&lt;&gt;""),CONCATENATE($C$7,"_",$A15,IF($G$4="Cuaderno de Estudio","_small",CONCATENATE(IF(I15="","","n"),IF(LEFT($G$5,1)="F",".jpg",".png")))),"")</f>
        <v>MA_11_02_CO_IMG06_small</v>
      </c>
      <c r="G15" s="14" t="str">
        <f>IF(F15&lt;&gt;"",IF($G$4="Recurso",IF(LEFT($G$5,1)="M",VLOOKUP($G$5,'Definición técnica de imagenes'!$A$3:$G$17,5,FALSE),IF($G$5="F1",'Definición técnica de imagenes'!$E$15,'Definición técnica de imagenes'!$F$13)),'Definición técnica de imagenes'!$E$16),"")</f>
        <v>526 x 370 px</v>
      </c>
      <c r="H15" s="14" t="str">
        <f>IF(AND(I15&lt;&gt;"",I15&lt;&gt;0),IF(OR(B15&lt;&gt;"",J10&lt;&gt;""),CONCATENATE($C$7,"_",$A15,IF($G$4="Cuaderno de Estudio","_zoom",CONCATENATE("a",IF(LEFT($G$5,1)="F",".jpg",".png")))),""),"")</f>
        <v>MA_11_02_CO_IMG06_zoom</v>
      </c>
      <c r="I15" s="14" t="str">
        <f>IF(OR(B15&lt;&gt;"",J10&lt;&gt;""),IF($G$4="Recurso",IF(LEFT($G$5,1)="M",IF(VLOOKUP($G$5,'Definición técnica de imagenes'!$A$3:$G$17,6,FALSE)=0,"",VLOOKUP($G$5,'Definición técnica de imagenes'!$A$3:$G$17,6,FALSE)),IF($G$5="F1","","")),'Definición técnica de imagenes'!$F$16),"")</f>
        <v>800 x 600 px</v>
      </c>
      <c r="K15" s="72" t="s">
        <v>168</v>
      </c>
    </row>
    <row r="16" spans="1:16" s="12" customFormat="1" ht="216.75" customHeight="1" x14ac:dyDescent="0.25">
      <c r="A16" s="13" t="s">
        <v>156</v>
      </c>
      <c r="B16" s="22" t="s">
        <v>147</v>
      </c>
      <c r="C16" s="22" t="str">
        <f t="shared" ref="C16" si="6">IF(OR(B16&lt;&gt;"",J16&lt;&gt;""),IF($G$4="Recurso",CONCATENATE($G$4," ",$G$5),$G$4),"")</f>
        <v>Cuaderno de Estudio</v>
      </c>
      <c r="D16" s="14" t="s">
        <v>145</v>
      </c>
      <c r="E16" s="14" t="s">
        <v>146</v>
      </c>
      <c r="F16" s="14" t="str">
        <f t="shared" ref="F16" si="7">IF(OR(B16&lt;&gt;"",J16&lt;&gt;""),CONCATENATE($C$7,"_",$A16,IF($G$4="Cuaderno de Estudio","_small",CONCATENATE(IF(I16="","","n"),IF(LEFT($G$5,1)="F",".jpg",".png")))),"")</f>
        <v>MA_11_02_CO_IMG07_small</v>
      </c>
      <c r="G16" s="14" t="str">
        <f>IF(F16&lt;&gt;"",IF($G$4="Recurso",IF(LEFT($G$5,1)="M",VLOOKUP($G$5,'Definición técnica de imagenes'!$A$3:$G$17,5,FALSE),IF($G$5="F1",'Definición técnica de imagenes'!$E$15,'Definición técnica de imagenes'!$F$13)),'Definición técnica de imagenes'!$E$16),"")</f>
        <v>526 x 370 px</v>
      </c>
      <c r="H16" s="14" t="str">
        <f t="shared" ref="H16" si="8">IF(AND(I16&lt;&gt;"",I16&lt;&gt;0),IF(OR(B16&lt;&gt;"",J16&lt;&gt;""),CONCATENATE($C$7,"_",$A16,IF($G$4="Cuaderno de Estudio","_zoom",CONCATENATE("a",IF(LEFT($G$5,1)="F",".jpg",".png")))),""),"")</f>
        <v>MA_11_02_CO_IMG07_zoom</v>
      </c>
      <c r="I16" s="14" t="str">
        <f>IF(OR(B16&lt;&gt;"",J16&lt;&gt;""),IF($G$4="Recurso",IF(LEFT($G$5,1)="M",IF(VLOOKUP($G$5,'Definición técnica de imagenes'!$A$3:$G$17,6,FALSE)=0,"",VLOOKUP($G$5,'Definición técnica de imagenes'!$A$3:$G$17,6,FALSE)),IF($G$5="F1","","")),'Definición técnica de imagenes'!$F$16),"")</f>
        <v>800 x 600 px</v>
      </c>
      <c r="J16" s="14"/>
      <c r="K16" s="71" t="s">
        <v>169</v>
      </c>
    </row>
    <row r="17" spans="1:11" s="12" customFormat="1" ht="192" customHeight="1" x14ac:dyDescent="0.25">
      <c r="A17" s="13" t="s">
        <v>157</v>
      </c>
      <c r="B17" s="22" t="s">
        <v>147</v>
      </c>
      <c r="C17" s="22" t="str">
        <f t="shared" ref="C17" si="9">IF(OR(B17&lt;&gt;"",J17&lt;&gt;""),IF($G$4="Recurso",CONCATENATE($G$4," ",$G$5),$G$4),"")</f>
        <v>Cuaderno de Estudio</v>
      </c>
      <c r="D17" s="14" t="s">
        <v>145</v>
      </c>
      <c r="E17" s="14" t="s">
        <v>146</v>
      </c>
      <c r="F17" s="14" t="str">
        <f t="shared" ref="F17" si="10">IF(OR(B17&lt;&gt;"",J17&lt;&gt;""),CONCATENATE($C$7,"_",$A17,IF($G$4="Cuaderno de Estudio","_small",CONCATENATE(IF(I17="","","n"),IF(LEFT($G$5,1)="F",".jpg",".png")))),"")</f>
        <v>MA_11_02_CO_IMG08_small</v>
      </c>
      <c r="G17" s="14" t="str">
        <f>IF(F17&lt;&gt;"",IF($G$4="Recurso",IF(LEFT($G$5,1)="M",VLOOKUP($G$5,'Definición técnica de imagenes'!$A$3:$G$17,5,FALSE),IF($G$5="F1",'Definición técnica de imagenes'!$E$15,'Definición técnica de imagenes'!$F$13)),'Definición técnica de imagenes'!$E$16),"")</f>
        <v>526 x 370 px</v>
      </c>
      <c r="H17" s="14" t="str">
        <f t="shared" ref="H17" si="11">IF(AND(I17&lt;&gt;"",I17&lt;&gt;0),IF(OR(B17&lt;&gt;"",J17&lt;&gt;""),CONCATENATE($C$7,"_",$A17,IF($G$4="Cuaderno de Estudio","_zoom",CONCATENATE("a",IF(LEFT($G$5,1)="F",".jpg",".png")))),""),"")</f>
        <v>MA_11_02_CO_IMG08_zoom</v>
      </c>
      <c r="I17" s="14" t="str">
        <f>IF(OR(B17&lt;&gt;"",J17&lt;&gt;""),IF($G$4="Recurso",IF(LEFT($G$5,1)="M",IF(VLOOKUP($G$5,'Definición técnica de imagenes'!$A$3:$G$17,6,FALSE)=0,"",VLOOKUP($G$5,'Definición técnica de imagenes'!$A$3:$G$17,6,FALSE)),IF($G$5="F1","","")),'Definición técnica de imagenes'!$F$16),"")</f>
        <v>800 x 600 px</v>
      </c>
      <c r="J17" s="14"/>
      <c r="K17" s="71" t="s">
        <v>170</v>
      </c>
    </row>
    <row r="18" spans="1:11" s="12" customFormat="1" ht="218.25" customHeight="1" x14ac:dyDescent="0.25">
      <c r="A18" s="13" t="s">
        <v>158</v>
      </c>
      <c r="B18" s="22" t="s">
        <v>147</v>
      </c>
      <c r="C18" s="22" t="str">
        <f t="shared" ref="C18" si="12">IF(OR(B18&lt;&gt;"",J18&lt;&gt;""),IF($G$4="Recurso",CONCATENATE($G$4," ",$G$5),$G$4),"")</f>
        <v>Cuaderno de Estudio</v>
      </c>
      <c r="D18" s="14" t="s">
        <v>145</v>
      </c>
      <c r="E18" s="14" t="s">
        <v>146</v>
      </c>
      <c r="F18" s="14" t="str">
        <f t="shared" ref="F18" si="13">IF(OR(B18&lt;&gt;"",J18&lt;&gt;""),CONCATENATE($C$7,"_",$A18,IF($G$4="Cuaderno de Estudio","_small",CONCATENATE(IF(I18="","","n"),IF(LEFT($G$5,1)="F",".jpg",".png")))),"")</f>
        <v>MA_11_02_CO_IMG09_small</v>
      </c>
      <c r="G18" s="14" t="str">
        <f>IF(F18&lt;&gt;"",IF($G$4="Recurso",IF(LEFT($G$5,1)="M",VLOOKUP($G$5,'Definición técnica de imagenes'!$A$3:$G$17,5,FALSE),IF($G$5="F1",'Definición técnica de imagenes'!$E$15,'Definición técnica de imagenes'!$F$13)),'Definición técnica de imagenes'!$E$16),"")</f>
        <v>526 x 370 px</v>
      </c>
      <c r="H18" s="14" t="str">
        <f t="shared" ref="H18" si="14">IF(AND(I18&lt;&gt;"",I18&lt;&gt;0),IF(OR(B18&lt;&gt;"",J18&lt;&gt;""),CONCATENATE($C$7,"_",$A18,IF($G$4="Cuaderno de Estudio","_zoom",CONCATENATE("a",IF(LEFT($G$5,1)="F",".jpg",".png")))),""),"")</f>
        <v>MA_11_02_CO_IMG09_zoom</v>
      </c>
      <c r="I18" s="14" t="str">
        <f>IF(OR(B18&lt;&gt;"",J18&lt;&gt;""),IF($G$4="Recurso",IF(LEFT($G$5,1)="M",IF(VLOOKUP($G$5,'Definición técnica de imagenes'!$A$3:$G$17,6,FALSE)=0,"",VLOOKUP($G$5,'Definición técnica de imagenes'!$A$3:$G$17,6,FALSE)),IF($G$5="F1","","")),'Definición técnica de imagenes'!$F$16),"")</f>
        <v>800 x 600 px</v>
      </c>
      <c r="J18" s="14"/>
      <c r="K18" s="15" t="s">
        <v>236</v>
      </c>
    </row>
    <row r="19" spans="1:11" s="12" customFormat="1" ht="168" customHeight="1" x14ac:dyDescent="0.25">
      <c r="A19" s="13" t="s">
        <v>171</v>
      </c>
      <c r="B19" s="22" t="s">
        <v>147</v>
      </c>
      <c r="C19" s="22" t="str">
        <f t="shared" ref="C19:C82" si="15">IF(OR(B19&lt;&gt;"",J19&lt;&gt;""),IF($G$4="Recurso",CONCATENATE($G$4," ",$G$5),$G$4),"")</f>
        <v>Cuaderno de Estudio</v>
      </c>
      <c r="D19" s="14" t="s">
        <v>145</v>
      </c>
      <c r="E19" s="14" t="s">
        <v>146</v>
      </c>
      <c r="F19" s="14" t="str">
        <f t="shared" ref="F19:F82" si="16">IF(OR(B19&lt;&gt;"",J19&lt;&gt;""),CONCATENATE($C$7,"_",$A19,IF($G$4="Cuaderno de Estudio","_small",CONCATENATE(IF(I19="","","n"),IF(LEFT($G$5,1)="F",".jpg",".png")))),"")</f>
        <v>MA_11_02_CO_IMG10_small</v>
      </c>
      <c r="G19" s="14" t="str">
        <f>IF(F19&lt;&gt;"",IF($G$4="Recurso",IF(LEFT($G$5,1)="M",VLOOKUP($G$5,'Definición técnica de imagenes'!$A$3:$G$17,5,FALSE),IF($G$5="F1",'Definición técnica de imagenes'!$E$15,'Definición técnica de imagenes'!$F$13)),'Definición técnica de imagenes'!$E$16),"")</f>
        <v>526 x 370 px</v>
      </c>
      <c r="H19" s="14" t="str">
        <f t="shared" ref="H19:H82" si="17">IF(AND(I19&lt;&gt;"",I19&lt;&gt;0),IF(OR(B19&lt;&gt;"",J19&lt;&gt;""),CONCATENATE($C$7,"_",$A19,IF($G$4="Cuaderno de Estudio","_zoom",CONCATENATE("a",IF(LEFT($G$5,1)="F",".jpg",".png")))),""),"")</f>
        <v>MA_11_02_CO_IMG10_zoom</v>
      </c>
      <c r="I19" s="14" t="str">
        <f>IF(OR(B19&lt;&gt;"",J19&lt;&gt;""),IF($G$4="Recurso",IF(LEFT($G$5,1)="M",IF(VLOOKUP($G$5,'Definición técnica de imagenes'!$A$3:$G$17,6,FALSE)=0,"",VLOOKUP($G$5,'Definición técnica de imagenes'!$A$3:$G$17,6,FALSE)),IF($G$5="F1","","")),'Definición técnica de imagenes'!$F$16),"")</f>
        <v>800 x 600 px</v>
      </c>
      <c r="J19" s="14"/>
      <c r="K19" s="15" t="s">
        <v>237</v>
      </c>
    </row>
    <row r="20" spans="1:11" s="12" customFormat="1" ht="118.5" customHeight="1" x14ac:dyDescent="0.25">
      <c r="A20" s="13" t="s">
        <v>172</v>
      </c>
      <c r="B20" s="71">
        <v>146258987</v>
      </c>
      <c r="C20" s="22" t="str">
        <f t="shared" si="15"/>
        <v>Cuaderno de Estudio</v>
      </c>
      <c r="D20" s="14" t="s">
        <v>145</v>
      </c>
      <c r="E20" s="14" t="s">
        <v>146</v>
      </c>
      <c r="F20" s="14" t="str">
        <f t="shared" si="16"/>
        <v>MA_11_02_CO_IMG11_small</v>
      </c>
      <c r="G20" s="14" t="str">
        <f>IF(F20&lt;&gt;"",IF($G$4="Recurso",IF(LEFT($G$5,1)="M",VLOOKUP($G$5,'Definición técnica de imagenes'!$A$3:$G$17,5,FALSE),IF($G$5="F1",'Definición técnica de imagenes'!$E$15,'Definición técnica de imagenes'!$F$13)),'Definición técnica de imagenes'!$E$16),"")</f>
        <v>526 x 370 px</v>
      </c>
      <c r="H20" s="14" t="str">
        <f t="shared" si="17"/>
        <v>MA_11_02_CO_IMG11_zoom</v>
      </c>
      <c r="I20" s="14" t="str">
        <f>IF(OR(B20&lt;&gt;"",J20&lt;&gt;""),IF($G$4="Recurso",IF(LEFT($G$5,1)="M",IF(VLOOKUP($G$5,'Definición técnica de imagenes'!$A$3:$G$17,6,FALSE)=0,"",VLOOKUP($G$5,'Definición técnica de imagenes'!$A$3:$G$17,6,FALSE)),IF($G$5="F1","","")),'Definición técnica de imagenes'!$F$16),"")</f>
        <v>800 x 600 px</v>
      </c>
      <c r="J20" s="14"/>
      <c r="K20" s="15" t="s">
        <v>238</v>
      </c>
    </row>
    <row r="21" spans="1:11" s="12" customFormat="1" ht="145.5" customHeight="1" x14ac:dyDescent="0.25">
      <c r="A21" s="13" t="s">
        <v>173</v>
      </c>
      <c r="B21" s="22" t="s">
        <v>147</v>
      </c>
      <c r="C21" s="22" t="str">
        <f t="shared" si="15"/>
        <v>Cuaderno de Estudio</v>
      </c>
      <c r="D21" s="14" t="s">
        <v>145</v>
      </c>
      <c r="E21" s="14" t="s">
        <v>146</v>
      </c>
      <c r="F21" s="14" t="str">
        <f t="shared" si="16"/>
        <v>MA_11_02_CO_IMG12_small</v>
      </c>
      <c r="G21" s="14" t="str">
        <f>IF(F21&lt;&gt;"",IF($G$4="Recurso",IF(LEFT($G$5,1)="M",VLOOKUP($G$5,'Definición técnica de imagenes'!$A$3:$G$17,5,FALSE),IF($G$5="F1",'Definición técnica de imagenes'!$E$15,'Definición técnica de imagenes'!$F$13)),'Definición técnica de imagenes'!$E$16),"")</f>
        <v>526 x 370 px</v>
      </c>
      <c r="H21" s="14" t="str">
        <f t="shared" si="17"/>
        <v>MA_11_02_CO_IMG12_zoom</v>
      </c>
      <c r="I21" s="14" t="str">
        <f>IF(OR(B21&lt;&gt;"",J21&lt;&gt;""),IF($G$4="Recurso",IF(LEFT($G$5,1)="M",IF(VLOOKUP($G$5,'Definición técnica de imagenes'!$A$3:$G$17,6,FALSE)=0,"",VLOOKUP($G$5,'Definición técnica de imagenes'!$A$3:$G$17,6,FALSE)),IF($G$5="F1","","")),'Definición técnica de imagenes'!$F$16),"")</f>
        <v>800 x 600 px</v>
      </c>
      <c r="J21" s="14"/>
      <c r="K21" s="74" t="s">
        <v>239</v>
      </c>
    </row>
    <row r="22" spans="1:11" s="12" customFormat="1" ht="143.25" customHeight="1" x14ac:dyDescent="0.25">
      <c r="A22" s="13" t="s">
        <v>174</v>
      </c>
      <c r="B22" s="22" t="s">
        <v>147</v>
      </c>
      <c r="C22" s="22" t="str">
        <f t="shared" si="15"/>
        <v>Cuaderno de Estudio</v>
      </c>
      <c r="D22" s="14" t="s">
        <v>145</v>
      </c>
      <c r="E22" s="14" t="s">
        <v>146</v>
      </c>
      <c r="F22" s="14" t="str">
        <f t="shared" si="16"/>
        <v>MA_11_02_CO_IMG13_small</v>
      </c>
      <c r="G22" s="14" t="str">
        <f>IF(F22&lt;&gt;"",IF($G$4="Recurso",IF(LEFT($G$5,1)="M",VLOOKUP($G$5,'Definición técnica de imagenes'!$A$3:$G$17,5,FALSE),IF($G$5="F1",'Definición técnica de imagenes'!$E$15,'Definición técnica de imagenes'!$F$13)),'Definición técnica de imagenes'!$E$16),"")</f>
        <v>526 x 370 px</v>
      </c>
      <c r="H22" s="14" t="str">
        <f t="shared" si="17"/>
        <v>MA_11_02_CO_IMG13_zoom</v>
      </c>
      <c r="I22" s="14" t="str">
        <f>IF(OR(B22&lt;&gt;"",J22&lt;&gt;""),IF($G$4="Recurso",IF(LEFT($G$5,1)="M",IF(VLOOKUP($G$5,'Definición técnica de imagenes'!$A$3:$G$17,6,FALSE)=0,"",VLOOKUP($G$5,'Definición técnica de imagenes'!$A$3:$G$17,6,FALSE)),IF($G$5="F1","","")),'Definición técnica de imagenes'!$F$16),"")</f>
        <v>800 x 600 px</v>
      </c>
      <c r="J22"/>
      <c r="K22" s="74" t="s">
        <v>240</v>
      </c>
    </row>
    <row r="23" spans="1:11" s="12" customFormat="1" ht="122.25" customHeight="1" x14ac:dyDescent="0.25">
      <c r="A23" s="13" t="s">
        <v>175</v>
      </c>
      <c r="B23" s="22" t="s">
        <v>147</v>
      </c>
      <c r="C23" s="22" t="str">
        <f t="shared" si="15"/>
        <v>Cuaderno de Estudio</v>
      </c>
      <c r="D23" s="14" t="s">
        <v>145</v>
      </c>
      <c r="E23" s="14" t="s">
        <v>146</v>
      </c>
      <c r="F23" s="14" t="str">
        <f t="shared" si="16"/>
        <v>MA_11_02_CO_IMG14_small</v>
      </c>
      <c r="G23" s="14" t="str">
        <f>IF(F23&lt;&gt;"",IF($G$4="Recurso",IF(LEFT($G$5,1)="M",VLOOKUP($G$5,'Definición técnica de imagenes'!$A$3:$G$17,5,FALSE),IF($G$5="F1",'Definición técnica de imagenes'!$E$15,'Definición técnica de imagenes'!$F$13)),'Definición técnica de imagenes'!$E$16),"")</f>
        <v>526 x 370 px</v>
      </c>
      <c r="H23" s="14" t="str">
        <f t="shared" si="17"/>
        <v>MA_11_02_CO_IMG14_zoom</v>
      </c>
      <c r="I23" s="14" t="str">
        <f>IF(OR(B23&lt;&gt;"",J23&lt;&gt;""),IF($G$4="Recurso",IF(LEFT($G$5,1)="M",IF(VLOOKUP($G$5,'Definición técnica de imagenes'!$A$3:$G$17,6,FALSE)=0,"",VLOOKUP($G$5,'Definición técnica de imagenes'!$A$3:$G$17,6,FALSE)),IF($G$5="F1","","")),'Definición técnica de imagenes'!$F$16),"")</f>
        <v>800 x 600 px</v>
      </c>
      <c r="J23"/>
      <c r="K23" s="74" t="s">
        <v>241</v>
      </c>
    </row>
    <row r="24" spans="1:11" s="12" customFormat="1" ht="150" customHeight="1" x14ac:dyDescent="0.25">
      <c r="A24" s="13" t="s">
        <v>176</v>
      </c>
      <c r="B24" s="22" t="s">
        <v>147</v>
      </c>
      <c r="C24" s="22" t="str">
        <f t="shared" si="15"/>
        <v>Cuaderno de Estudio</v>
      </c>
      <c r="D24" s="14" t="s">
        <v>145</v>
      </c>
      <c r="E24" s="14" t="s">
        <v>146</v>
      </c>
      <c r="F24" s="14" t="str">
        <f t="shared" si="16"/>
        <v>MA_11_02_CO_IMG15_small</v>
      </c>
      <c r="G24" s="14" t="str">
        <f>IF(F24&lt;&gt;"",IF($G$4="Recurso",IF(LEFT($G$5,1)="M",VLOOKUP($G$5,'Definición técnica de imagenes'!$A$3:$G$17,5,FALSE),IF($G$5="F1",'Definición técnica de imagenes'!$E$15,'Definición técnica de imagenes'!$F$13)),'Definición técnica de imagenes'!$E$16),"")</f>
        <v>526 x 370 px</v>
      </c>
      <c r="H24" s="14" t="str">
        <f t="shared" si="17"/>
        <v>MA_11_02_CO_IMG15_zoom</v>
      </c>
      <c r="I24" s="14" t="str">
        <f>IF(OR(B24&lt;&gt;"",J24&lt;&gt;""),IF($G$4="Recurso",IF(LEFT($G$5,1)="M",IF(VLOOKUP($G$5,'Definición técnica de imagenes'!$A$3:$G$17,6,FALSE)=0,"",VLOOKUP($G$5,'Definición técnica de imagenes'!$A$3:$G$17,6,FALSE)),IF($G$5="F1","","")),'Definición técnica de imagenes'!$F$16),"")</f>
        <v>800 x 600 px</v>
      </c>
      <c r="J24" s="14"/>
      <c r="K24" s="15" t="s">
        <v>242</v>
      </c>
    </row>
    <row r="25" spans="1:11" s="12" customFormat="1" ht="118.5" customHeight="1" x14ac:dyDescent="0.25">
      <c r="A25" s="13" t="s">
        <v>177</v>
      </c>
      <c r="B25" s="22" t="s">
        <v>147</v>
      </c>
      <c r="C25" s="22" t="str">
        <f t="shared" si="15"/>
        <v>Cuaderno de Estudio</v>
      </c>
      <c r="D25" s="14" t="s">
        <v>145</v>
      </c>
      <c r="E25" s="14" t="s">
        <v>146</v>
      </c>
      <c r="F25" s="14" t="str">
        <f t="shared" si="16"/>
        <v>MA_11_02_CO_IMG16_small</v>
      </c>
      <c r="G25" s="14" t="str">
        <f>IF(F25&lt;&gt;"",IF($G$4="Recurso",IF(LEFT($G$5,1)="M",VLOOKUP($G$5,'Definición técnica de imagenes'!$A$3:$G$17,5,FALSE),IF($G$5="F1",'Definición técnica de imagenes'!$E$15,'Definición técnica de imagenes'!$F$13)),'Definición técnica de imagenes'!$E$16),"")</f>
        <v>526 x 370 px</v>
      </c>
      <c r="H25" s="14" t="str">
        <f t="shared" si="17"/>
        <v>MA_11_02_CO_IMG16_zoom</v>
      </c>
      <c r="I25" s="14" t="str">
        <f>IF(OR(B25&lt;&gt;"",J25&lt;&gt;""),IF($G$4="Recurso",IF(LEFT($G$5,1)="M",IF(VLOOKUP($G$5,'Definición técnica de imagenes'!$A$3:$G$17,6,FALSE)=0,"",VLOOKUP($G$5,'Definición técnica de imagenes'!$A$3:$G$17,6,FALSE)),IF($G$5="F1","","")),'Definición técnica de imagenes'!$F$16),"")</f>
        <v>800 x 600 px</v>
      </c>
      <c r="J25" s="14"/>
      <c r="K25" s="15" t="s">
        <v>243</v>
      </c>
    </row>
    <row r="26" spans="1:11" s="12" customFormat="1" ht="96" customHeight="1" x14ac:dyDescent="0.25">
      <c r="A26" s="13" t="s">
        <v>178</v>
      </c>
      <c r="B26" s="22" t="s">
        <v>147</v>
      </c>
      <c r="C26" s="22" t="str">
        <f t="shared" si="15"/>
        <v>Cuaderno de Estudio</v>
      </c>
      <c r="D26" s="14" t="s">
        <v>145</v>
      </c>
      <c r="E26" s="14" t="s">
        <v>146</v>
      </c>
      <c r="F26" s="14" t="str">
        <f t="shared" si="16"/>
        <v>MA_11_02_CO_IMG17_small</v>
      </c>
      <c r="G26" s="14" t="str">
        <f>IF(F26&lt;&gt;"",IF($G$4="Recurso",IF(LEFT($G$5,1)="M",VLOOKUP($G$5,'Definición técnica de imagenes'!$A$3:$G$17,5,FALSE),IF($G$5="F1",'Definición técnica de imagenes'!$E$15,'Definición técnica de imagenes'!$F$13)),'Definición técnica de imagenes'!$E$16),"")</f>
        <v>526 x 370 px</v>
      </c>
      <c r="H26" s="14" t="str">
        <f t="shared" si="17"/>
        <v>MA_11_02_CO_IMG17_zoom</v>
      </c>
      <c r="I26" s="14" t="str">
        <f>IF(OR(B26&lt;&gt;"",J26&lt;&gt;""),IF($G$4="Recurso",IF(LEFT($G$5,1)="M",IF(VLOOKUP($G$5,'Definición técnica de imagenes'!$A$3:$G$17,6,FALSE)=0,"",VLOOKUP($G$5,'Definición técnica de imagenes'!$A$3:$G$17,6,FALSE)),IF($G$5="F1","","")),'Definición técnica de imagenes'!$F$16),"")</f>
        <v>800 x 600 px</v>
      </c>
      <c r="J26" s="14"/>
      <c r="K26" s="15" t="s">
        <v>244</v>
      </c>
    </row>
    <row r="27" spans="1:11" s="12" customFormat="1" ht="168.75" customHeight="1" x14ac:dyDescent="0.25">
      <c r="A27" s="13" t="s">
        <v>179</v>
      </c>
      <c r="B27" s="22" t="s">
        <v>147</v>
      </c>
      <c r="C27" s="22" t="str">
        <f t="shared" si="15"/>
        <v>Cuaderno de Estudio</v>
      </c>
      <c r="D27" s="14" t="s">
        <v>145</v>
      </c>
      <c r="E27" s="14" t="s">
        <v>146</v>
      </c>
      <c r="F27" s="14" t="str">
        <f t="shared" si="16"/>
        <v>MA_11_02_CO_IMG18_small</v>
      </c>
      <c r="G27" s="14" t="str">
        <f>IF(F27&lt;&gt;"",IF($G$4="Recurso",IF(LEFT($G$5,1)="M",VLOOKUP($G$5,'Definición técnica de imagenes'!$A$3:$G$17,5,FALSE),IF($G$5="F1",'Definición técnica de imagenes'!$E$15,'Definición técnica de imagenes'!$F$13)),'Definición técnica de imagenes'!$E$16),"")</f>
        <v>526 x 370 px</v>
      </c>
      <c r="H27" s="14" t="str">
        <f t="shared" si="17"/>
        <v>MA_11_02_CO_IMG18_zoom</v>
      </c>
      <c r="I27" s="14" t="str">
        <f>IF(OR(B27&lt;&gt;"",J27&lt;&gt;""),IF($G$4="Recurso",IF(LEFT($G$5,1)="M",IF(VLOOKUP($G$5,'Definición técnica de imagenes'!$A$3:$G$17,6,FALSE)=0,"",VLOOKUP($G$5,'Definición técnica de imagenes'!$A$3:$G$17,6,FALSE)),IF($G$5="F1","","")),'Definición técnica de imagenes'!$F$16),"")</f>
        <v>800 x 600 px</v>
      </c>
      <c r="J27" s="14"/>
      <c r="K27" s="15" t="s">
        <v>245</v>
      </c>
    </row>
    <row r="28" spans="1:11" s="12" customFormat="1" ht="138.75" customHeight="1" x14ac:dyDescent="0.25">
      <c r="A28" s="13" t="s">
        <v>180</v>
      </c>
      <c r="B28" s="22" t="s">
        <v>147</v>
      </c>
      <c r="C28" s="22" t="str">
        <f t="shared" si="15"/>
        <v>Cuaderno de Estudio</v>
      </c>
      <c r="D28" s="14" t="s">
        <v>145</v>
      </c>
      <c r="E28" s="14" t="s">
        <v>146</v>
      </c>
      <c r="F28" s="14" t="str">
        <f t="shared" si="16"/>
        <v>MA_11_02_CO_IMG19_small</v>
      </c>
      <c r="G28" s="14" t="str">
        <f>IF(F28&lt;&gt;"",IF($G$4="Recurso",IF(LEFT($G$5,1)="M",VLOOKUP($G$5,'Definición técnica de imagenes'!$A$3:$G$17,5,FALSE),IF($G$5="F1",'Definición técnica de imagenes'!$E$15,'Definición técnica de imagenes'!$F$13)),'Definición técnica de imagenes'!$E$16),"")</f>
        <v>526 x 370 px</v>
      </c>
      <c r="H28" s="14" t="str">
        <f t="shared" si="17"/>
        <v>MA_11_02_CO_IMG19_zoom</v>
      </c>
      <c r="I28" s="14" t="str">
        <f>IF(OR(B28&lt;&gt;"",J28&lt;&gt;""),IF($G$4="Recurso",IF(LEFT($G$5,1)="M",IF(VLOOKUP($G$5,'Definición técnica de imagenes'!$A$3:$G$17,6,FALSE)=0,"",VLOOKUP($G$5,'Definición técnica de imagenes'!$A$3:$G$17,6,FALSE)),IF($G$5="F1","","")),'Definición técnica de imagenes'!$F$16),"")</f>
        <v>800 x 600 px</v>
      </c>
      <c r="J28" s="14"/>
      <c r="K28" s="15" t="s">
        <v>246</v>
      </c>
    </row>
    <row r="29" spans="1:11" s="12" customFormat="1" ht="153" customHeight="1" x14ac:dyDescent="0.25">
      <c r="A29" s="13" t="s">
        <v>181</v>
      </c>
      <c r="B29" s="22" t="s">
        <v>147</v>
      </c>
      <c r="C29" s="22" t="str">
        <f t="shared" si="15"/>
        <v>Cuaderno de Estudio</v>
      </c>
      <c r="D29" s="14" t="s">
        <v>145</v>
      </c>
      <c r="E29" s="14" t="s">
        <v>146</v>
      </c>
      <c r="F29" s="14" t="str">
        <f t="shared" si="16"/>
        <v>MA_11_02_CO_IMG20_small</v>
      </c>
      <c r="G29" s="14" t="str">
        <f>IF(F29&lt;&gt;"",IF($G$4="Recurso",IF(LEFT($G$5,1)="M",VLOOKUP($G$5,'Definición técnica de imagenes'!$A$3:$G$17,5,FALSE),IF($G$5="F1",'Definición técnica de imagenes'!$E$15,'Definición técnica de imagenes'!$F$13)),'Definición técnica de imagenes'!$E$16),"")</f>
        <v>526 x 370 px</v>
      </c>
      <c r="H29" s="14" t="str">
        <f t="shared" si="17"/>
        <v>MA_11_02_CO_IMG20_zoom</v>
      </c>
      <c r="I29" s="14" t="str">
        <f>IF(OR(B29&lt;&gt;"",J29&lt;&gt;""),IF($G$4="Recurso",IF(LEFT($G$5,1)="M",IF(VLOOKUP($G$5,'Definición técnica de imagenes'!$A$3:$G$17,6,FALSE)=0,"",VLOOKUP($G$5,'Definición técnica de imagenes'!$A$3:$G$17,6,FALSE)),IF($G$5="F1","","")),'Definición técnica de imagenes'!$F$16),"")</f>
        <v>800 x 600 px</v>
      </c>
      <c r="J29" s="14"/>
      <c r="K29" s="15" t="s">
        <v>247</v>
      </c>
    </row>
    <row r="30" spans="1:11" s="12" customFormat="1" ht="150.75" customHeight="1" x14ac:dyDescent="0.25">
      <c r="A30" s="13" t="s">
        <v>182</v>
      </c>
      <c r="B30" s="22" t="s">
        <v>147</v>
      </c>
      <c r="C30" s="22" t="str">
        <f t="shared" si="15"/>
        <v>Cuaderno de Estudio</v>
      </c>
      <c r="D30" s="14" t="s">
        <v>145</v>
      </c>
      <c r="E30" s="14" t="s">
        <v>146</v>
      </c>
      <c r="F30" s="14" t="str">
        <f t="shared" si="16"/>
        <v>MA_11_02_CO_IMG21_small</v>
      </c>
      <c r="G30" s="14" t="str">
        <f>IF(F30&lt;&gt;"",IF($G$4="Recurso",IF(LEFT($G$5,1)="M",VLOOKUP($G$5,'Definición técnica de imagenes'!$A$3:$G$17,5,FALSE),IF($G$5="F1",'Definición técnica de imagenes'!$E$15,'Definición técnica de imagenes'!$F$13)),'Definición técnica de imagenes'!$E$16),"")</f>
        <v>526 x 370 px</v>
      </c>
      <c r="H30" s="14" t="str">
        <f t="shared" si="17"/>
        <v>MA_11_02_CO_IMG21_zoom</v>
      </c>
      <c r="I30" s="14" t="str">
        <f>IF(OR(B30&lt;&gt;"",J30&lt;&gt;""),IF($G$4="Recurso",IF(LEFT($G$5,1)="M",IF(VLOOKUP($G$5,'Definición técnica de imagenes'!$A$3:$G$17,6,FALSE)=0,"",VLOOKUP($G$5,'Definición técnica de imagenes'!$A$3:$G$17,6,FALSE)),IF($G$5="F1","","")),'Definición técnica de imagenes'!$F$16),"")</f>
        <v>800 x 600 px</v>
      </c>
      <c r="J30" s="14"/>
      <c r="K30" s="15" t="s">
        <v>248</v>
      </c>
    </row>
    <row r="31" spans="1:11" s="12" customFormat="1" ht="145.5" customHeight="1" x14ac:dyDescent="0.25">
      <c r="A31" s="13" t="s">
        <v>183</v>
      </c>
      <c r="B31" s="22" t="s">
        <v>147</v>
      </c>
      <c r="C31" s="22" t="str">
        <f t="shared" si="15"/>
        <v>Cuaderno de Estudio</v>
      </c>
      <c r="D31" s="14" t="s">
        <v>145</v>
      </c>
      <c r="E31" s="14" t="s">
        <v>146</v>
      </c>
      <c r="F31" s="14" t="str">
        <f t="shared" si="16"/>
        <v>MA_11_02_CO_IMG22_small</v>
      </c>
      <c r="G31" s="14" t="str">
        <f>IF(F31&lt;&gt;"",IF($G$4="Recurso",IF(LEFT($G$5,1)="M",VLOOKUP($G$5,'Definición técnica de imagenes'!$A$3:$G$17,5,FALSE),IF($G$5="F1",'Definición técnica de imagenes'!$E$15,'Definición técnica de imagenes'!$F$13)),'Definición técnica de imagenes'!$E$16),"")</f>
        <v>526 x 370 px</v>
      </c>
      <c r="H31" s="14" t="str">
        <f t="shared" si="17"/>
        <v>MA_11_02_CO_IMG22_zoom</v>
      </c>
      <c r="I31" s="14" t="str">
        <f>IF(OR(B31&lt;&gt;"",J31&lt;&gt;""),IF($G$4="Recurso",IF(LEFT($G$5,1)="M",IF(VLOOKUP($G$5,'Definición técnica de imagenes'!$A$3:$G$17,6,FALSE)=0,"",VLOOKUP($G$5,'Definición técnica de imagenes'!$A$3:$G$17,6,FALSE)),IF($G$5="F1","","")),'Definición técnica de imagenes'!$F$16),"")</f>
        <v>800 x 600 px</v>
      </c>
      <c r="J31" s="14"/>
      <c r="K31" s="12" t="s">
        <v>251</v>
      </c>
    </row>
    <row r="32" spans="1:11" s="12" customFormat="1" ht="138.75" customHeight="1" x14ac:dyDescent="0.25">
      <c r="A32" s="13" t="s">
        <v>184</v>
      </c>
      <c r="B32" s="22" t="s">
        <v>147</v>
      </c>
      <c r="C32" s="22" t="str">
        <f t="shared" si="15"/>
        <v>Cuaderno de Estudio</v>
      </c>
      <c r="D32" s="14" t="s">
        <v>145</v>
      </c>
      <c r="E32" s="14" t="s">
        <v>146</v>
      </c>
      <c r="F32" s="14" t="str">
        <f t="shared" si="16"/>
        <v>MA_11_02_CO_IMG23_small</v>
      </c>
      <c r="G32" s="14" t="str">
        <f>IF(F32&lt;&gt;"",IF($G$4="Recurso",IF(LEFT($G$5,1)="M",VLOOKUP($G$5,'Definición técnica de imagenes'!$A$3:$G$17,5,FALSE),IF($G$5="F1",'Definición técnica de imagenes'!$E$15,'Definición técnica de imagenes'!$F$13)),'Definición técnica de imagenes'!$E$16),"")</f>
        <v>526 x 370 px</v>
      </c>
      <c r="H32" s="14" t="str">
        <f t="shared" si="17"/>
        <v>MA_11_02_CO_IMG23_zoom</v>
      </c>
      <c r="I32" s="14" t="str">
        <f>IF(OR(B32&lt;&gt;"",J32&lt;&gt;""),IF($G$4="Recurso",IF(LEFT($G$5,1)="M",IF(VLOOKUP($G$5,'Definición técnica de imagenes'!$A$3:$G$17,6,FALSE)=0,"",VLOOKUP($G$5,'Definición técnica de imagenes'!$A$3:$G$17,6,FALSE)),IF($G$5="F1","","")),'Definición técnica de imagenes'!$F$16),"")</f>
        <v>800 x 600 px</v>
      </c>
      <c r="J32" s="14"/>
      <c r="K32" s="15" t="s">
        <v>249</v>
      </c>
    </row>
    <row r="33" spans="1:11" s="12" customFormat="1" ht="133.5" customHeight="1" x14ac:dyDescent="0.25">
      <c r="A33" s="13" t="s">
        <v>185</v>
      </c>
      <c r="B33" s="22" t="s">
        <v>147</v>
      </c>
      <c r="C33" s="22" t="str">
        <f t="shared" si="15"/>
        <v>Cuaderno de Estudio</v>
      </c>
      <c r="D33" s="14" t="s">
        <v>145</v>
      </c>
      <c r="E33" s="14" t="s">
        <v>146</v>
      </c>
      <c r="F33" s="14" t="str">
        <f t="shared" si="16"/>
        <v>MA_11_02_CO_IMG24_small</v>
      </c>
      <c r="G33" s="14" t="str">
        <f>IF(F33&lt;&gt;"",IF($G$4="Recurso",IF(LEFT($G$5,1)="M",VLOOKUP($G$5,'Definición técnica de imagenes'!$A$3:$G$17,5,FALSE),IF($G$5="F1",'Definición técnica de imagenes'!$E$15,'Definición técnica de imagenes'!$F$13)),'Definición técnica de imagenes'!$E$16),"")</f>
        <v>526 x 370 px</v>
      </c>
      <c r="H33" s="14" t="str">
        <f t="shared" si="17"/>
        <v>MA_11_02_CO_IMG24_zoom</v>
      </c>
      <c r="I33" s="14" t="str">
        <f>IF(OR(B33&lt;&gt;"",J33&lt;&gt;""),IF($G$4="Recurso",IF(LEFT($G$5,1)="M",IF(VLOOKUP($G$5,'Definición técnica de imagenes'!$A$3:$G$17,6,FALSE)=0,"",VLOOKUP($G$5,'Definición técnica de imagenes'!$A$3:$G$17,6,FALSE)),IF($G$5="F1","","")),'Definición técnica de imagenes'!$F$16),"")</f>
        <v>800 x 600 px</v>
      </c>
      <c r="J33" s="14"/>
      <c r="K33" s="15" t="s">
        <v>250</v>
      </c>
    </row>
    <row r="34" spans="1:11" s="12" customFormat="1" ht="168" customHeight="1" x14ac:dyDescent="0.25">
      <c r="A34" s="13" t="s">
        <v>186</v>
      </c>
      <c r="B34" s="22" t="s">
        <v>147</v>
      </c>
      <c r="C34" s="22" t="str">
        <f t="shared" si="15"/>
        <v>Cuaderno de Estudio</v>
      </c>
      <c r="D34" s="14" t="s">
        <v>145</v>
      </c>
      <c r="E34" s="14" t="s">
        <v>146</v>
      </c>
      <c r="F34" s="14" t="str">
        <f t="shared" si="16"/>
        <v>MA_11_02_CO_IMG25_small</v>
      </c>
      <c r="G34" s="14" t="str">
        <f>IF(F34&lt;&gt;"",IF($G$4="Recurso",IF(LEFT($G$5,1)="M",VLOOKUP($G$5,'Definición técnica de imagenes'!$A$3:$G$17,5,FALSE),IF($G$5="F1",'Definición técnica de imagenes'!$E$15,'Definición técnica de imagenes'!$F$13)),'Definición técnica de imagenes'!$E$16),"")</f>
        <v>526 x 370 px</v>
      </c>
      <c r="H34" s="14" t="str">
        <f t="shared" si="17"/>
        <v>MA_11_02_CO_IMG25_zoom</v>
      </c>
      <c r="I34" s="14" t="str">
        <f>IF(OR(B34&lt;&gt;"",J34&lt;&gt;""),IF($G$4="Recurso",IF(LEFT($G$5,1)="M",IF(VLOOKUP($G$5,'Definición técnica de imagenes'!$A$3:$G$17,6,FALSE)=0,"",VLOOKUP($G$5,'Definición técnica de imagenes'!$A$3:$G$17,6,FALSE)),IF($G$5="F1","","")),'Definición técnica de imagenes'!$F$16),"")</f>
        <v>800 x 600 px</v>
      </c>
      <c r="J34" s="14"/>
      <c r="K34" s="15" t="s">
        <v>252</v>
      </c>
    </row>
    <row r="35" spans="1:11" s="12" customFormat="1" ht="186" customHeight="1" x14ac:dyDescent="0.25">
      <c r="A35" s="13" t="s">
        <v>187</v>
      </c>
      <c r="B35" s="22" t="s">
        <v>147</v>
      </c>
      <c r="C35" s="22" t="str">
        <f t="shared" si="15"/>
        <v>Cuaderno de Estudio</v>
      </c>
      <c r="D35" s="14" t="s">
        <v>145</v>
      </c>
      <c r="E35" s="14" t="s">
        <v>146</v>
      </c>
      <c r="F35" s="14" t="str">
        <f t="shared" si="16"/>
        <v>MA_11_02_CO_IMG26_small</v>
      </c>
      <c r="G35" s="14" t="str">
        <f>IF(F35&lt;&gt;"",IF($G$4="Recurso",IF(LEFT($G$5,1)="M",VLOOKUP($G$5,'Definición técnica de imagenes'!$A$3:$G$17,5,FALSE),IF($G$5="F1",'Definición técnica de imagenes'!$E$15,'Definición técnica de imagenes'!$F$13)),'Definición técnica de imagenes'!$E$16),"")</f>
        <v>526 x 370 px</v>
      </c>
      <c r="H35" s="14" t="str">
        <f t="shared" si="17"/>
        <v>MA_11_02_CO_IMG26_zoom</v>
      </c>
      <c r="I35" s="14" t="str">
        <f>IF(OR(B35&lt;&gt;"",J35&lt;&gt;""),IF($G$4="Recurso",IF(LEFT($G$5,1)="M",IF(VLOOKUP($G$5,'Definición técnica de imagenes'!$A$3:$G$17,6,FALSE)=0,"",VLOOKUP($G$5,'Definición técnica de imagenes'!$A$3:$G$17,6,FALSE)),IF($G$5="F1","","")),'Definición técnica de imagenes'!$F$16),"")</f>
        <v>800 x 600 px</v>
      </c>
      <c r="J35" s="14"/>
      <c r="K35" s="15" t="s">
        <v>253</v>
      </c>
    </row>
    <row r="36" spans="1:11" s="12" customFormat="1" ht="140.25" customHeight="1" x14ac:dyDescent="0.25">
      <c r="A36" s="13" t="s">
        <v>188</v>
      </c>
      <c r="B36" s="22" t="s">
        <v>147</v>
      </c>
      <c r="C36" s="22" t="str">
        <f t="shared" si="15"/>
        <v>Cuaderno de Estudio</v>
      </c>
      <c r="D36" s="14" t="s">
        <v>145</v>
      </c>
      <c r="E36" s="14" t="s">
        <v>146</v>
      </c>
      <c r="F36" s="14" t="str">
        <f t="shared" si="16"/>
        <v>MA_11_02_CO_IMG27_small</v>
      </c>
      <c r="G36" s="14" t="str">
        <f>IF(F36&lt;&gt;"",IF($G$4="Recurso",IF(LEFT($G$5,1)="M",VLOOKUP($G$5,'Definición técnica de imagenes'!$A$3:$G$17,5,FALSE),IF($G$5="F1",'Definición técnica de imagenes'!$E$15,'Definición técnica de imagenes'!$F$13)),'Definición técnica de imagenes'!$E$16),"")</f>
        <v>526 x 370 px</v>
      </c>
      <c r="H36" s="14" t="str">
        <f t="shared" si="17"/>
        <v>MA_11_02_CO_IMG27_zoom</v>
      </c>
      <c r="I36" s="14" t="str">
        <f>IF(OR(B36&lt;&gt;"",J36&lt;&gt;""),IF($G$4="Recurso",IF(LEFT($G$5,1)="M",IF(VLOOKUP($G$5,'Definición técnica de imagenes'!$A$3:$G$17,6,FALSE)=0,"",VLOOKUP($G$5,'Definición técnica de imagenes'!$A$3:$G$17,6,FALSE)),IF($G$5="F1","","")),'Definición técnica de imagenes'!$F$16),"")</f>
        <v>800 x 600 px</v>
      </c>
      <c r="J36" s="14"/>
      <c r="K36" s="15" t="s">
        <v>256</v>
      </c>
    </row>
    <row r="37" spans="1:11" s="12" customFormat="1" ht="145.5" customHeight="1" x14ac:dyDescent="0.25">
      <c r="A37" s="13" t="s">
        <v>189</v>
      </c>
      <c r="B37" s="22" t="s">
        <v>147</v>
      </c>
      <c r="C37" s="22" t="str">
        <f t="shared" si="15"/>
        <v>Cuaderno de Estudio</v>
      </c>
      <c r="D37" s="14" t="s">
        <v>145</v>
      </c>
      <c r="E37" s="14" t="s">
        <v>146</v>
      </c>
      <c r="F37" s="14" t="str">
        <f t="shared" si="16"/>
        <v>MA_11_02_CO_IMG28_small</v>
      </c>
      <c r="G37" s="14" t="str">
        <f>IF(F37&lt;&gt;"",IF($G$4="Recurso",IF(LEFT($G$5,1)="M",VLOOKUP($G$5,'Definición técnica de imagenes'!$A$3:$G$17,5,FALSE),IF($G$5="F1",'Definición técnica de imagenes'!$E$15,'Definición técnica de imagenes'!$F$13)),'Definición técnica de imagenes'!$E$16),"")</f>
        <v>526 x 370 px</v>
      </c>
      <c r="H37" s="14" t="str">
        <f t="shared" si="17"/>
        <v>MA_11_02_CO_IMG28_zoom</v>
      </c>
      <c r="I37" s="14" t="str">
        <f>IF(OR(B37&lt;&gt;"",J37&lt;&gt;""),IF($G$4="Recurso",IF(LEFT($G$5,1)="M",IF(VLOOKUP($G$5,'Definición técnica de imagenes'!$A$3:$G$17,6,FALSE)=0,"",VLOOKUP($G$5,'Definición técnica de imagenes'!$A$3:$G$17,6,FALSE)),IF($G$5="F1","","")),'Definición técnica de imagenes'!$F$16),"")</f>
        <v>800 x 600 px</v>
      </c>
      <c r="J37" s="14"/>
      <c r="K37" s="15" t="s">
        <v>254</v>
      </c>
    </row>
    <row r="38" spans="1:11" s="12" customFormat="1" ht="136.5" customHeight="1" x14ac:dyDescent="0.25">
      <c r="A38" s="13" t="s">
        <v>190</v>
      </c>
      <c r="B38" s="22" t="s">
        <v>147</v>
      </c>
      <c r="C38" s="22" t="str">
        <f t="shared" si="15"/>
        <v>Cuaderno de Estudio</v>
      </c>
      <c r="D38" s="14" t="s">
        <v>145</v>
      </c>
      <c r="E38" s="14" t="s">
        <v>146</v>
      </c>
      <c r="F38" s="14" t="str">
        <f t="shared" si="16"/>
        <v>MA_11_02_CO_IMG29_small</v>
      </c>
      <c r="G38" s="14" t="str">
        <f>IF(F38&lt;&gt;"",IF($G$4="Recurso",IF(LEFT($G$5,1)="M",VLOOKUP($G$5,'Definición técnica de imagenes'!$A$3:$G$17,5,FALSE),IF($G$5="F1",'Definición técnica de imagenes'!$E$15,'Definición técnica de imagenes'!$F$13)),'Definición técnica de imagenes'!$E$16),"")</f>
        <v>526 x 370 px</v>
      </c>
      <c r="H38" s="14" t="str">
        <f t="shared" si="17"/>
        <v>MA_11_02_CO_IMG29_zoom</v>
      </c>
      <c r="I38" s="14" t="str">
        <f>IF(OR(B38&lt;&gt;"",J38&lt;&gt;""),IF($G$4="Recurso",IF(LEFT($G$5,1)="M",IF(VLOOKUP($G$5,'Definición técnica de imagenes'!$A$3:$G$17,6,FALSE)=0,"",VLOOKUP($G$5,'Definición técnica de imagenes'!$A$3:$G$17,6,FALSE)),IF($G$5="F1","","")),'Definición técnica de imagenes'!$F$16),"")</f>
        <v>800 x 600 px</v>
      </c>
      <c r="J38" s="14"/>
      <c r="K38" s="15" t="s">
        <v>255</v>
      </c>
    </row>
    <row r="39" spans="1:11" s="12" customFormat="1" ht="136.5" customHeight="1" x14ac:dyDescent="0.25">
      <c r="A39" s="13" t="s">
        <v>191</v>
      </c>
      <c r="B39" s="22" t="s">
        <v>147</v>
      </c>
      <c r="C39" s="22" t="str">
        <f t="shared" si="15"/>
        <v>Cuaderno de Estudio</v>
      </c>
      <c r="D39" s="14" t="s">
        <v>145</v>
      </c>
      <c r="E39" s="14" t="s">
        <v>146</v>
      </c>
      <c r="F39" s="14" t="str">
        <f t="shared" si="16"/>
        <v>MA_11_02_CO_IMG30_small</v>
      </c>
      <c r="G39" s="14" t="str">
        <f>IF(F39&lt;&gt;"",IF($G$4="Recurso",IF(LEFT($G$5,1)="M",VLOOKUP($G$5,'Definición técnica de imagenes'!$A$3:$G$17,5,FALSE),IF($G$5="F1",'Definición técnica de imagenes'!$E$15,'Definición técnica de imagenes'!$F$13)),'Definición técnica de imagenes'!$E$16),"")</f>
        <v>526 x 370 px</v>
      </c>
      <c r="H39" s="14" t="str">
        <f t="shared" si="17"/>
        <v>MA_11_02_CO_IMG30_zoom</v>
      </c>
      <c r="I39" s="14" t="str">
        <f>IF(OR(B39&lt;&gt;"",J39&lt;&gt;""),IF($G$4="Recurso",IF(LEFT($G$5,1)="M",IF(VLOOKUP($G$5,'Definición técnica de imagenes'!$A$3:$G$17,6,FALSE)=0,"",VLOOKUP($G$5,'Definición técnica de imagenes'!$A$3:$G$17,6,FALSE)),IF($G$5="F1","","")),'Definición técnica de imagenes'!$F$16),"")</f>
        <v>800 x 600 px</v>
      </c>
      <c r="J39" s="14"/>
      <c r="K39" s="15" t="s">
        <v>256</v>
      </c>
    </row>
    <row r="40" spans="1:11" s="12" customFormat="1" ht="122.25" customHeight="1" x14ac:dyDescent="0.25">
      <c r="A40" s="13" t="s">
        <v>192</v>
      </c>
      <c r="B40" s="22" t="s">
        <v>147</v>
      </c>
      <c r="C40" s="22" t="str">
        <f t="shared" si="15"/>
        <v>Cuaderno de Estudio</v>
      </c>
      <c r="D40" s="14" t="s">
        <v>145</v>
      </c>
      <c r="E40" s="14" t="s">
        <v>146</v>
      </c>
      <c r="F40" s="14" t="str">
        <f t="shared" si="16"/>
        <v>MA_11_02_CO_IMG31_small</v>
      </c>
      <c r="G40" s="14" t="str">
        <f>IF(F40&lt;&gt;"",IF($G$4="Recurso",IF(LEFT($G$5,1)="M",VLOOKUP($G$5,'Definición técnica de imagenes'!$A$3:$G$17,5,FALSE),IF($G$5="F1",'Definición técnica de imagenes'!$E$15,'Definición técnica de imagenes'!$F$13)),'Definición técnica de imagenes'!$E$16),"")</f>
        <v>526 x 370 px</v>
      </c>
      <c r="H40" s="14" t="str">
        <f t="shared" si="17"/>
        <v>MA_11_02_CO_IMG31_zoom</v>
      </c>
      <c r="I40" s="14" t="str">
        <f>IF(OR(B40&lt;&gt;"",J40&lt;&gt;""),IF($G$4="Recurso",IF(LEFT($G$5,1)="M",IF(VLOOKUP($G$5,'Definición técnica de imagenes'!$A$3:$G$17,6,FALSE)=0,"",VLOOKUP($G$5,'Definición técnica de imagenes'!$A$3:$G$17,6,FALSE)),IF($G$5="F1","","")),'Definición técnica de imagenes'!$F$16),"")</f>
        <v>800 x 600 px</v>
      </c>
      <c r="J40" s="14"/>
      <c r="K40" s="15" t="s">
        <v>257</v>
      </c>
    </row>
    <row r="41" spans="1:11" s="12" customFormat="1" ht="127.5" customHeight="1" x14ac:dyDescent="0.25">
      <c r="A41" s="75" t="s">
        <v>193</v>
      </c>
      <c r="B41" s="76" t="s">
        <v>147</v>
      </c>
      <c r="C41" s="76" t="str">
        <f t="shared" si="15"/>
        <v>Cuaderno de Estudio</v>
      </c>
      <c r="D41" s="77" t="s">
        <v>145</v>
      </c>
      <c r="E41" s="77" t="s">
        <v>146</v>
      </c>
      <c r="F41" s="77" t="str">
        <f t="shared" si="16"/>
        <v>MA_11_02_CO_IMG32_small</v>
      </c>
      <c r="G41" s="77" t="str">
        <f>IF(F41&lt;&gt;"",IF($G$4="Recurso",IF(LEFT($G$5,1)="M",VLOOKUP($G$5,'Definición técnica de imagenes'!$A$3:$G$17,5,FALSE),IF($G$5="F1",'Definición técnica de imagenes'!$E$15,'Definición técnica de imagenes'!$F$13)),'Definición técnica de imagenes'!$E$16),"")</f>
        <v>526 x 370 px</v>
      </c>
      <c r="H41" s="77" t="str">
        <f t="shared" si="17"/>
        <v>MA_11_02_CO_IMG32_zoom</v>
      </c>
      <c r="I41" s="77" t="str">
        <f>IF(OR(B41&lt;&gt;"",J41&lt;&gt;""),IF($G$4="Recurso",IF(LEFT($G$5,1)="M",IF(VLOOKUP($G$5,'Definición técnica de imagenes'!$A$3:$G$17,6,FALSE)=0,"",VLOOKUP($G$5,'Definición técnica de imagenes'!$A$3:$G$17,6,FALSE)),IF($G$5="F1","","")),'Definición técnica de imagenes'!$F$16),"")</f>
        <v>800 x 600 px</v>
      </c>
      <c r="J41" s="77"/>
      <c r="K41" s="78" t="s">
        <v>258</v>
      </c>
    </row>
    <row r="42" spans="1:11" s="12" customFormat="1" ht="124.5" customHeight="1" x14ac:dyDescent="0.25">
      <c r="A42" s="75" t="s">
        <v>194</v>
      </c>
      <c r="B42" s="76" t="s">
        <v>147</v>
      </c>
      <c r="C42" s="76" t="str">
        <f t="shared" si="15"/>
        <v>Cuaderno de Estudio</v>
      </c>
      <c r="D42" s="77" t="s">
        <v>145</v>
      </c>
      <c r="E42" s="77" t="s">
        <v>146</v>
      </c>
      <c r="F42" s="77" t="str">
        <f t="shared" si="16"/>
        <v>MA_11_02_CO_IMG33_small</v>
      </c>
      <c r="G42" s="77" t="str">
        <f>IF(F42&lt;&gt;"",IF($G$4="Recurso",IF(LEFT($G$5,1)="M",VLOOKUP($G$5,'Definición técnica de imagenes'!$A$3:$G$17,5,FALSE),IF($G$5="F1",'Definición técnica de imagenes'!$E$15,'Definición técnica de imagenes'!$F$13)),'Definición técnica de imagenes'!$E$16),"")</f>
        <v>526 x 370 px</v>
      </c>
      <c r="H42" s="77" t="str">
        <f t="shared" si="17"/>
        <v>MA_11_02_CO_IMG33_zoom</v>
      </c>
      <c r="I42" s="77" t="str">
        <f>IF(OR(B42&lt;&gt;"",J42&lt;&gt;""),IF($G$4="Recurso",IF(LEFT($G$5,1)="M",IF(VLOOKUP($G$5,'Definición técnica de imagenes'!$A$3:$G$17,6,FALSE)=0,"",VLOOKUP($G$5,'Definición técnica de imagenes'!$A$3:$G$17,6,FALSE)),IF($G$5="F1","","")),'Definición técnica de imagenes'!$F$16),"")</f>
        <v>800 x 600 px</v>
      </c>
      <c r="J42" s="77"/>
      <c r="K42" s="79" t="s">
        <v>259</v>
      </c>
    </row>
    <row r="43" spans="1:11" s="12" customFormat="1" ht="154.5" customHeight="1" x14ac:dyDescent="0.25">
      <c r="A43" s="75" t="s">
        <v>195</v>
      </c>
      <c r="B43" s="76" t="s">
        <v>147</v>
      </c>
      <c r="C43" s="76" t="str">
        <f t="shared" si="15"/>
        <v>Cuaderno de Estudio</v>
      </c>
      <c r="D43" s="77" t="s">
        <v>145</v>
      </c>
      <c r="E43" s="77" t="s">
        <v>146</v>
      </c>
      <c r="F43" s="77" t="str">
        <f t="shared" si="16"/>
        <v>MA_11_02_CO_IMG34_small</v>
      </c>
      <c r="G43" s="77" t="str">
        <f>IF(F43&lt;&gt;"",IF($G$4="Recurso",IF(LEFT($G$5,1)="M",VLOOKUP($G$5,'Definición técnica de imagenes'!$A$3:$G$17,5,FALSE),IF($G$5="F1",'Definición técnica de imagenes'!$E$15,'Definición técnica de imagenes'!$F$13)),'Definición técnica de imagenes'!$E$16),"")</f>
        <v>526 x 370 px</v>
      </c>
      <c r="H43" s="77" t="str">
        <f t="shared" si="17"/>
        <v>MA_11_02_CO_IMG34_zoom</v>
      </c>
      <c r="I43" s="77" t="str">
        <f>IF(OR(B43&lt;&gt;"",J43&lt;&gt;""),IF($G$4="Recurso",IF(LEFT($G$5,1)="M",IF(VLOOKUP($G$5,'Definición técnica de imagenes'!$A$3:$G$17,6,FALSE)=0,"",VLOOKUP($G$5,'Definición técnica de imagenes'!$A$3:$G$17,6,FALSE)),IF($G$5="F1","","")),'Definición técnica de imagenes'!$F$16),"")</f>
        <v>800 x 600 px</v>
      </c>
      <c r="J43" s="77"/>
      <c r="K43" s="79" t="s">
        <v>260</v>
      </c>
    </row>
    <row r="44" spans="1:11" s="12" customFormat="1" ht="141.75" customHeight="1" x14ac:dyDescent="0.25">
      <c r="A44" s="75" t="s">
        <v>196</v>
      </c>
      <c r="B44" s="76" t="s">
        <v>147</v>
      </c>
      <c r="C44" s="76" t="str">
        <f t="shared" si="15"/>
        <v>Cuaderno de Estudio</v>
      </c>
      <c r="D44" s="77" t="s">
        <v>145</v>
      </c>
      <c r="E44" s="77" t="s">
        <v>146</v>
      </c>
      <c r="F44" s="77" t="str">
        <f t="shared" si="16"/>
        <v>MA_11_02_CO_IMG35_small</v>
      </c>
      <c r="G44" s="77" t="str">
        <f>IF(F44&lt;&gt;"",IF($G$4="Recurso",IF(LEFT($G$5,1)="M",VLOOKUP($G$5,'Definición técnica de imagenes'!$A$3:$G$17,5,FALSE),IF($G$5="F1",'Definición técnica de imagenes'!$E$15,'Definición técnica de imagenes'!$F$13)),'Definición técnica de imagenes'!$E$16),"")</f>
        <v>526 x 370 px</v>
      </c>
      <c r="H44" s="77" t="str">
        <f t="shared" si="17"/>
        <v>MA_11_02_CO_IMG35_zoom</v>
      </c>
      <c r="I44" s="77" t="str">
        <f>IF(OR(B44&lt;&gt;"",J44&lt;&gt;""),IF($G$4="Recurso",IF(LEFT($G$5,1)="M",IF(VLOOKUP($G$5,'Definición técnica de imagenes'!$A$3:$G$17,6,FALSE)=0,"",VLOOKUP($G$5,'Definición técnica de imagenes'!$A$3:$G$17,6,FALSE)),IF($G$5="F1","","")),'Definición técnica de imagenes'!$F$16),"")</f>
        <v>800 x 600 px</v>
      </c>
      <c r="J44" s="77"/>
      <c r="K44" s="79" t="s">
        <v>261</v>
      </c>
    </row>
    <row r="45" spans="1:11" s="12" customFormat="1" ht="125.25" customHeight="1" x14ac:dyDescent="0.25">
      <c r="A45" s="13" t="s">
        <v>197</v>
      </c>
      <c r="B45" s="22" t="s">
        <v>147</v>
      </c>
      <c r="C45" s="22" t="str">
        <f t="shared" si="15"/>
        <v>Cuaderno de Estudio</v>
      </c>
      <c r="D45" s="14" t="s">
        <v>145</v>
      </c>
      <c r="E45" s="14" t="s">
        <v>146</v>
      </c>
      <c r="F45" s="14" t="str">
        <f t="shared" si="16"/>
        <v>MA_11_02_CO_IMG36_small</v>
      </c>
      <c r="G45" s="14" t="str">
        <f>IF(F45&lt;&gt;"",IF($G$4="Recurso",IF(LEFT($G$5,1)="M",VLOOKUP($G$5,'Definición técnica de imagenes'!$A$3:$G$17,5,FALSE),IF($G$5="F1",'Definición técnica de imagenes'!$E$15,'Definición técnica de imagenes'!$F$13)),'Definición técnica de imagenes'!$E$16),"")</f>
        <v>526 x 370 px</v>
      </c>
      <c r="H45" s="14" t="str">
        <f t="shared" si="17"/>
        <v>MA_11_02_CO_IMG36_zoom</v>
      </c>
      <c r="I45" s="14" t="str">
        <f>IF(OR(B45&lt;&gt;"",J45&lt;&gt;""),IF($G$4="Recurso",IF(LEFT($G$5,1)="M",IF(VLOOKUP($G$5,'Definición técnica de imagenes'!$A$3:$G$17,6,FALSE)=0,"",VLOOKUP($G$5,'Definición técnica de imagenes'!$A$3:$G$17,6,FALSE)),IF($G$5="F1","","")),'Definición técnica de imagenes'!$F$16),"")</f>
        <v>800 x 600 px</v>
      </c>
      <c r="J45" s="14"/>
      <c r="K45" s="15" t="s">
        <v>262</v>
      </c>
    </row>
    <row r="46" spans="1:11" s="12" customFormat="1" ht="149.25" customHeight="1" x14ac:dyDescent="0.25">
      <c r="A46" s="13" t="s">
        <v>198</v>
      </c>
      <c r="B46" s="22" t="s">
        <v>147</v>
      </c>
      <c r="C46" s="22" t="str">
        <f t="shared" si="15"/>
        <v>Cuaderno de Estudio</v>
      </c>
      <c r="D46" s="14" t="s">
        <v>145</v>
      </c>
      <c r="E46" s="14" t="s">
        <v>146</v>
      </c>
      <c r="F46" s="14" t="str">
        <f t="shared" si="16"/>
        <v>MA_11_02_CO_IMG37_small</v>
      </c>
      <c r="G46" s="14" t="str">
        <f>IF(F46&lt;&gt;"",IF($G$4="Recurso",IF(LEFT($G$5,1)="M",VLOOKUP($G$5,'Definición técnica de imagenes'!$A$3:$G$17,5,FALSE),IF($G$5="F1",'Definición técnica de imagenes'!$E$15,'Definición técnica de imagenes'!$F$13)),'Definición técnica de imagenes'!$E$16),"")</f>
        <v>526 x 370 px</v>
      </c>
      <c r="H46" s="14" t="str">
        <f t="shared" si="17"/>
        <v>MA_11_02_CO_IMG37_zoom</v>
      </c>
      <c r="I46" s="14" t="str">
        <f>IF(OR(B46&lt;&gt;"",J46&lt;&gt;""),IF($G$4="Recurso",IF(LEFT($G$5,1)="M",IF(VLOOKUP($G$5,'Definición técnica de imagenes'!$A$3:$G$17,6,FALSE)=0,"",VLOOKUP($G$5,'Definición técnica de imagenes'!$A$3:$G$17,6,FALSE)),IF($G$5="F1","","")),'Definición técnica de imagenes'!$F$16),"")</f>
        <v>800 x 600 px</v>
      </c>
      <c r="J46" s="14"/>
      <c r="K46" s="15" t="s">
        <v>263</v>
      </c>
    </row>
    <row r="47" spans="1:11" s="12" customFormat="1" ht="113.25" customHeight="1" x14ac:dyDescent="0.25">
      <c r="A47" s="13" t="s">
        <v>199</v>
      </c>
      <c r="B47" s="22" t="s">
        <v>147</v>
      </c>
      <c r="C47" s="22" t="str">
        <f t="shared" si="15"/>
        <v>Cuaderno de Estudio</v>
      </c>
      <c r="D47" s="14" t="s">
        <v>145</v>
      </c>
      <c r="E47" s="14" t="s">
        <v>146</v>
      </c>
      <c r="F47" s="14" t="str">
        <f t="shared" si="16"/>
        <v>MA_11_02_CO_IMG38_small</v>
      </c>
      <c r="G47" s="14" t="str">
        <f>IF(F47&lt;&gt;"",IF($G$4="Recurso",IF(LEFT($G$5,1)="M",VLOOKUP($G$5,'Definición técnica de imagenes'!$A$3:$G$17,5,FALSE),IF($G$5="F1",'Definición técnica de imagenes'!$E$15,'Definición técnica de imagenes'!$F$13)),'Definición técnica de imagenes'!$E$16),"")</f>
        <v>526 x 370 px</v>
      </c>
      <c r="H47" s="14" t="str">
        <f t="shared" si="17"/>
        <v>MA_11_02_CO_IMG38_zoom</v>
      </c>
      <c r="I47" s="14" t="str">
        <f>IF(OR(B47&lt;&gt;"",J47&lt;&gt;""),IF($G$4="Recurso",IF(LEFT($G$5,1)="M",IF(VLOOKUP($G$5,'Definición técnica de imagenes'!$A$3:$G$17,6,FALSE)=0,"",VLOOKUP($G$5,'Definición técnica de imagenes'!$A$3:$G$17,6,FALSE)),IF($G$5="F1","","")),'Definición técnica de imagenes'!$F$16),"")</f>
        <v>800 x 600 px</v>
      </c>
      <c r="J47" s="14"/>
      <c r="K47" s="15" t="s">
        <v>264</v>
      </c>
    </row>
    <row r="48" spans="1:11" s="12" customFormat="1" ht="173.25" customHeight="1" x14ac:dyDescent="0.25">
      <c r="A48" s="13" t="s">
        <v>200</v>
      </c>
      <c r="B48" s="22" t="s">
        <v>147</v>
      </c>
      <c r="C48" s="22" t="str">
        <f t="shared" si="15"/>
        <v>Cuaderno de Estudio</v>
      </c>
      <c r="D48" s="14" t="s">
        <v>145</v>
      </c>
      <c r="E48" s="14" t="s">
        <v>146</v>
      </c>
      <c r="F48" s="14" t="str">
        <f t="shared" si="16"/>
        <v>MA_11_02_CO_IMG39_small</v>
      </c>
      <c r="G48" s="14" t="str">
        <f>IF(F48&lt;&gt;"",IF($G$4="Recurso",IF(LEFT($G$5,1)="M",VLOOKUP($G$5,'Definición técnica de imagenes'!$A$3:$G$17,5,FALSE),IF($G$5="F1",'Definición técnica de imagenes'!$E$15,'Definición técnica de imagenes'!$F$13)),'Definición técnica de imagenes'!$E$16),"")</f>
        <v>526 x 370 px</v>
      </c>
      <c r="H48" s="14" t="str">
        <f t="shared" si="17"/>
        <v>MA_11_02_CO_IMG39_zoom</v>
      </c>
      <c r="I48" s="14" t="str">
        <f>IF(OR(B48&lt;&gt;"",J48&lt;&gt;""),IF($G$4="Recurso",IF(LEFT($G$5,1)="M",IF(VLOOKUP($G$5,'Definición técnica de imagenes'!$A$3:$G$17,6,FALSE)=0,"",VLOOKUP($G$5,'Definición técnica de imagenes'!$A$3:$G$17,6,FALSE)),IF($G$5="F1","","")),'Definición técnica de imagenes'!$F$16),"")</f>
        <v>800 x 600 px</v>
      </c>
      <c r="J48" s="14"/>
      <c r="K48" s="15" t="s">
        <v>265</v>
      </c>
    </row>
    <row r="49" spans="1:11" s="12" customFormat="1" ht="117.75" customHeight="1" x14ac:dyDescent="0.25">
      <c r="A49" s="13" t="s">
        <v>201</v>
      </c>
      <c r="B49" s="22" t="s">
        <v>147</v>
      </c>
      <c r="C49" s="22" t="str">
        <f t="shared" si="15"/>
        <v>Cuaderno de Estudio</v>
      </c>
      <c r="D49" s="14" t="s">
        <v>145</v>
      </c>
      <c r="E49" s="14" t="s">
        <v>146</v>
      </c>
      <c r="F49" s="14" t="str">
        <f t="shared" si="16"/>
        <v>MA_11_02_CO_IMG40_small</v>
      </c>
      <c r="G49" s="14" t="str">
        <f>IF(F49&lt;&gt;"",IF($G$4="Recurso",IF(LEFT($G$5,1)="M",VLOOKUP($G$5,'Definición técnica de imagenes'!$A$3:$G$17,5,FALSE),IF($G$5="F1",'Definición técnica de imagenes'!$E$15,'Definición técnica de imagenes'!$F$13)),'Definición técnica de imagenes'!$E$16),"")</f>
        <v>526 x 370 px</v>
      </c>
      <c r="H49" s="14" t="str">
        <f t="shared" si="17"/>
        <v>MA_11_02_CO_IMG40_zoom</v>
      </c>
      <c r="I49" s="14" t="str">
        <f>IF(OR(B49&lt;&gt;"",J49&lt;&gt;""),IF($G$4="Recurso",IF(LEFT($G$5,1)="M",IF(VLOOKUP($G$5,'Definición técnica de imagenes'!$A$3:$G$17,6,FALSE)=0,"",VLOOKUP($G$5,'Definición técnica de imagenes'!$A$3:$G$17,6,FALSE)),IF($G$5="F1","","")),'Definición técnica de imagenes'!$F$16),"")</f>
        <v>800 x 600 px</v>
      </c>
      <c r="J49" s="14"/>
      <c r="K49" s="15" t="s">
        <v>266</v>
      </c>
    </row>
    <row r="50" spans="1:11" s="12" customFormat="1" ht="103.5" customHeight="1" x14ac:dyDescent="0.25">
      <c r="A50" s="13" t="s">
        <v>202</v>
      </c>
      <c r="B50" s="22" t="s">
        <v>147</v>
      </c>
      <c r="C50" s="22" t="str">
        <f t="shared" si="15"/>
        <v>Cuaderno de Estudio</v>
      </c>
      <c r="D50" s="14" t="s">
        <v>145</v>
      </c>
      <c r="E50" s="14" t="s">
        <v>146</v>
      </c>
      <c r="F50" s="14" t="str">
        <f t="shared" si="16"/>
        <v>MA_11_02_CO_IMG41_small</v>
      </c>
      <c r="G50" s="14" t="str">
        <f>IF(F50&lt;&gt;"",IF($G$4="Recurso",IF(LEFT($G$5,1)="M",VLOOKUP($G$5,'Definición técnica de imagenes'!$A$3:$G$17,5,FALSE),IF($G$5="F1",'Definición técnica de imagenes'!$E$15,'Definición técnica de imagenes'!$F$13)),'Definición técnica de imagenes'!$E$16),"")</f>
        <v>526 x 370 px</v>
      </c>
      <c r="H50" s="14" t="str">
        <f t="shared" si="17"/>
        <v>MA_11_02_CO_IMG41_zoom</v>
      </c>
      <c r="I50" s="14" t="str">
        <f>IF(OR(B50&lt;&gt;"",J50&lt;&gt;""),IF($G$4="Recurso",IF(LEFT($G$5,1)="M",IF(VLOOKUP($G$5,'Definición técnica de imagenes'!$A$3:$G$17,6,FALSE)=0,"",VLOOKUP($G$5,'Definición técnica de imagenes'!$A$3:$G$17,6,FALSE)),IF($G$5="F1","","")),'Definición técnica de imagenes'!$F$16),"")</f>
        <v>800 x 600 px</v>
      </c>
      <c r="J50" s="14"/>
      <c r="K50" s="15" t="s">
        <v>267</v>
      </c>
    </row>
    <row r="51" spans="1:11" s="12" customFormat="1" ht="116.25" customHeight="1" x14ac:dyDescent="0.25">
      <c r="A51" s="13" t="s">
        <v>203</v>
      </c>
      <c r="B51" s="22" t="s">
        <v>147</v>
      </c>
      <c r="C51" s="22" t="str">
        <f t="shared" si="15"/>
        <v>Cuaderno de Estudio</v>
      </c>
      <c r="D51" s="14" t="s">
        <v>145</v>
      </c>
      <c r="E51" s="14" t="s">
        <v>146</v>
      </c>
      <c r="F51" s="14" t="str">
        <f t="shared" si="16"/>
        <v>MA_11_02_CO_IMG42_small</v>
      </c>
      <c r="G51" s="14" t="str">
        <f>IF(F51&lt;&gt;"",IF($G$4="Recurso",IF(LEFT($G$5,1)="M",VLOOKUP($G$5,'Definición técnica de imagenes'!$A$3:$G$17,5,FALSE),IF($G$5="F1",'Definición técnica de imagenes'!$E$15,'Definición técnica de imagenes'!$F$13)),'Definición técnica de imagenes'!$E$16),"")</f>
        <v>526 x 370 px</v>
      </c>
      <c r="H51" s="14" t="str">
        <f t="shared" si="17"/>
        <v>MA_11_02_CO_IMG42_zoom</v>
      </c>
      <c r="I51" s="14" t="str">
        <f>IF(OR(B51&lt;&gt;"",J51&lt;&gt;""),IF($G$4="Recurso",IF(LEFT($G$5,1)="M",IF(VLOOKUP($G$5,'Definición técnica de imagenes'!$A$3:$G$17,6,FALSE)=0,"",VLOOKUP($G$5,'Definición técnica de imagenes'!$A$3:$G$17,6,FALSE)),IF($G$5="F1","","")),'Definición técnica de imagenes'!$F$16),"")</f>
        <v>800 x 600 px</v>
      </c>
      <c r="J51" s="14"/>
      <c r="K51" s="74" t="s">
        <v>268</v>
      </c>
    </row>
    <row r="52" spans="1:11" s="12" customFormat="1" ht="149.25" customHeight="1" x14ac:dyDescent="0.25">
      <c r="A52" s="13" t="s">
        <v>204</v>
      </c>
      <c r="B52" s="22" t="s">
        <v>147</v>
      </c>
      <c r="C52" s="22" t="str">
        <f t="shared" si="15"/>
        <v>Cuaderno de Estudio</v>
      </c>
      <c r="D52" s="14" t="s">
        <v>145</v>
      </c>
      <c r="E52" s="14" t="s">
        <v>146</v>
      </c>
      <c r="F52" s="14" t="str">
        <f t="shared" si="16"/>
        <v>MA_11_02_CO_IMG43_small</v>
      </c>
      <c r="G52" s="14" t="str">
        <f>IF(F52&lt;&gt;"",IF($G$4="Recurso",IF(LEFT($G$5,1)="M",VLOOKUP($G$5,'Definición técnica de imagenes'!$A$3:$G$17,5,FALSE),IF($G$5="F1",'Definición técnica de imagenes'!$E$15,'Definición técnica de imagenes'!$F$13)),'Definición técnica de imagenes'!$E$16),"")</f>
        <v>526 x 370 px</v>
      </c>
      <c r="H52" s="14" t="str">
        <f t="shared" si="17"/>
        <v>MA_11_02_CO_IMG43_zoom</v>
      </c>
      <c r="I52" s="14" t="str">
        <f>IF(OR(B52&lt;&gt;"",J52&lt;&gt;""),IF($G$4="Recurso",IF(LEFT($G$5,1)="M",IF(VLOOKUP($G$5,'Definición técnica de imagenes'!$A$3:$G$17,6,FALSE)=0,"",VLOOKUP($G$5,'Definición técnica de imagenes'!$A$3:$G$17,6,FALSE)),IF($G$5="F1","","")),'Definición técnica de imagenes'!$F$16),"")</f>
        <v>800 x 600 px</v>
      </c>
      <c r="J52" s="14"/>
      <c r="K52" s="15" t="s">
        <v>269</v>
      </c>
    </row>
    <row r="53" spans="1:11" s="12" customFormat="1" ht="153.75" customHeight="1" x14ac:dyDescent="0.25">
      <c r="A53" s="13" t="s">
        <v>205</v>
      </c>
      <c r="B53" s="22" t="s">
        <v>147</v>
      </c>
      <c r="C53" s="22" t="str">
        <f t="shared" si="15"/>
        <v>Cuaderno de Estudio</v>
      </c>
      <c r="D53" s="14" t="s">
        <v>145</v>
      </c>
      <c r="E53" s="14" t="s">
        <v>146</v>
      </c>
      <c r="F53" s="14" t="str">
        <f t="shared" si="16"/>
        <v>MA_11_02_CO_IMG44_small</v>
      </c>
      <c r="G53" s="14" t="str">
        <f>IF(F53&lt;&gt;"",IF($G$4="Recurso",IF(LEFT($G$5,1)="M",VLOOKUP($G$5,'Definición técnica de imagenes'!$A$3:$G$17,5,FALSE),IF($G$5="F1",'Definición técnica de imagenes'!$E$15,'Definición técnica de imagenes'!$F$13)),'Definición técnica de imagenes'!$E$16),"")</f>
        <v>526 x 370 px</v>
      </c>
      <c r="H53" s="14" t="str">
        <f t="shared" si="17"/>
        <v>MA_11_02_CO_IMG44_zoom</v>
      </c>
      <c r="I53" s="14" t="str">
        <f>IF(OR(B53&lt;&gt;"",J53&lt;&gt;""),IF($G$4="Recurso",IF(LEFT($G$5,1)="M",IF(VLOOKUP($G$5,'Definición técnica de imagenes'!$A$3:$G$17,6,FALSE)=0,"",VLOOKUP($G$5,'Definición técnica de imagenes'!$A$3:$G$17,6,FALSE)),IF($G$5="F1","","")),'Definición técnica de imagenes'!$F$16),"")</f>
        <v>800 x 600 px</v>
      </c>
      <c r="J53" s="14"/>
      <c r="K53" s="15" t="s">
        <v>270</v>
      </c>
    </row>
    <row r="54" spans="1:11" s="12" customFormat="1" ht="143.25" customHeight="1" x14ac:dyDescent="0.25">
      <c r="A54" s="13" t="s">
        <v>206</v>
      </c>
      <c r="B54" s="22" t="s">
        <v>147</v>
      </c>
      <c r="C54" s="22" t="str">
        <f t="shared" si="15"/>
        <v>Cuaderno de Estudio</v>
      </c>
      <c r="D54" s="14" t="s">
        <v>145</v>
      </c>
      <c r="E54" s="14" t="s">
        <v>146</v>
      </c>
      <c r="F54" s="14" t="str">
        <f t="shared" si="16"/>
        <v>MA_11_02_CO_IMG45_small</v>
      </c>
      <c r="G54" s="14" t="str">
        <f>IF(F54&lt;&gt;"",IF($G$4="Recurso",IF(LEFT($G$5,1)="M",VLOOKUP($G$5,'Definición técnica de imagenes'!$A$3:$G$17,5,FALSE),IF($G$5="F1",'Definición técnica de imagenes'!$E$15,'Definición técnica de imagenes'!$F$13)),'Definición técnica de imagenes'!$E$16),"")</f>
        <v>526 x 370 px</v>
      </c>
      <c r="H54" s="14" t="str">
        <f t="shared" si="17"/>
        <v>MA_11_02_CO_IMG45_zoom</v>
      </c>
      <c r="I54" s="14" t="str">
        <f>IF(OR(B54&lt;&gt;"",J54&lt;&gt;""),IF($G$4="Recurso",IF(LEFT($G$5,1)="M",IF(VLOOKUP($G$5,'Definición técnica de imagenes'!$A$3:$G$17,6,FALSE)=0,"",VLOOKUP($G$5,'Definición técnica de imagenes'!$A$3:$G$17,6,FALSE)),IF($G$5="F1","","")),'Definición técnica de imagenes'!$F$16),"")</f>
        <v>800 x 600 px</v>
      </c>
      <c r="J54" s="14"/>
      <c r="K54" s="15" t="s">
        <v>271</v>
      </c>
    </row>
    <row r="55" spans="1:11" s="12" customFormat="1" ht="129.75" customHeight="1" x14ac:dyDescent="0.25">
      <c r="A55" s="13" t="s">
        <v>207</v>
      </c>
      <c r="B55" s="22" t="s">
        <v>147</v>
      </c>
      <c r="C55" s="22" t="str">
        <f t="shared" si="15"/>
        <v>Cuaderno de Estudio</v>
      </c>
      <c r="D55" s="14" t="s">
        <v>145</v>
      </c>
      <c r="E55" s="14" t="s">
        <v>146</v>
      </c>
      <c r="F55" s="14" t="str">
        <f t="shared" si="16"/>
        <v>MA_11_02_CO_IMG46_small</v>
      </c>
      <c r="G55" s="14" t="str">
        <f>IF(F55&lt;&gt;"",IF($G$4="Recurso",IF(LEFT($G$5,1)="M",VLOOKUP($G$5,'Definición técnica de imagenes'!$A$3:$G$17,5,FALSE),IF($G$5="F1",'Definición técnica de imagenes'!$E$15,'Definición técnica de imagenes'!$F$13)),'Definición técnica de imagenes'!$E$16),"")</f>
        <v>526 x 370 px</v>
      </c>
      <c r="H55" s="14" t="str">
        <f t="shared" si="17"/>
        <v>MA_11_02_CO_IMG46_zoom</v>
      </c>
      <c r="I55" s="14" t="str">
        <f>IF(OR(B55&lt;&gt;"",J55&lt;&gt;""),IF($G$4="Recurso",IF(LEFT($G$5,1)="M",IF(VLOOKUP($G$5,'Definición técnica de imagenes'!$A$3:$G$17,6,FALSE)=0,"",VLOOKUP($G$5,'Definición técnica de imagenes'!$A$3:$G$17,6,FALSE)),IF($G$5="F1","","")),'Definición técnica de imagenes'!$F$16),"")</f>
        <v>800 x 600 px</v>
      </c>
      <c r="J55" s="14"/>
      <c r="K55" s="15" t="s">
        <v>271</v>
      </c>
    </row>
    <row r="56" spans="1:11" s="12" customFormat="1" ht="125.25" customHeight="1" x14ac:dyDescent="0.25">
      <c r="A56" s="13" t="s">
        <v>208</v>
      </c>
      <c r="B56" s="22" t="s">
        <v>147</v>
      </c>
      <c r="C56" s="22" t="str">
        <f t="shared" si="15"/>
        <v>Cuaderno de Estudio</v>
      </c>
      <c r="D56" s="14" t="s">
        <v>145</v>
      </c>
      <c r="E56" s="14" t="s">
        <v>146</v>
      </c>
      <c r="F56" s="14" t="str">
        <f t="shared" si="16"/>
        <v>MA_11_02_CO_IMG47_small</v>
      </c>
      <c r="G56" s="14" t="str">
        <f>IF(F56&lt;&gt;"",IF($G$4="Recurso",IF(LEFT($G$5,1)="M",VLOOKUP($G$5,'Definición técnica de imagenes'!$A$3:$G$17,5,FALSE),IF($G$5="F1",'Definición técnica de imagenes'!$E$15,'Definición técnica de imagenes'!$F$13)),'Definición técnica de imagenes'!$E$16),"")</f>
        <v>526 x 370 px</v>
      </c>
      <c r="H56" s="14" t="str">
        <f t="shared" si="17"/>
        <v>MA_11_02_CO_IMG47_zoom</v>
      </c>
      <c r="I56" s="14" t="str">
        <f>IF(OR(B56&lt;&gt;"",J56&lt;&gt;""),IF($G$4="Recurso",IF(LEFT($G$5,1)="M",IF(VLOOKUP($G$5,'Definición técnica de imagenes'!$A$3:$G$17,6,FALSE)=0,"",VLOOKUP($G$5,'Definición técnica de imagenes'!$A$3:$G$17,6,FALSE)),IF($G$5="F1","","")),'Definición técnica de imagenes'!$F$16),"")</f>
        <v>800 x 600 px</v>
      </c>
      <c r="J56" s="14"/>
      <c r="K56" s="15" t="s">
        <v>272</v>
      </c>
    </row>
    <row r="57" spans="1:11" s="12" customFormat="1" ht="90" customHeight="1" x14ac:dyDescent="0.25">
      <c r="A57" s="13" t="s">
        <v>209</v>
      </c>
      <c r="B57" s="22" t="s">
        <v>147</v>
      </c>
      <c r="C57" s="22" t="str">
        <f>IF(OR(B57&lt;&gt;"",J58&lt;&gt;""),IF($G$4="Recurso",CONCATENATE($G$4," ",$G$5),$G$4),"")</f>
        <v>Cuaderno de Estudio</v>
      </c>
      <c r="D57" s="14" t="s">
        <v>145</v>
      </c>
      <c r="E57" s="14" t="s">
        <v>146</v>
      </c>
      <c r="F57" s="14" t="str">
        <f>IF(OR(B57&lt;&gt;"",J58&lt;&gt;""),CONCATENATE($C$7,"_",$A57,IF($G$4="Cuaderno de Estudio","_small",CONCATENATE(IF(I57="","","n"),IF(LEFT($G$5,1)="F",".jpg",".png")))),"")</f>
        <v>MA_11_02_CO_IMG48_small</v>
      </c>
      <c r="G57" s="14" t="str">
        <f>IF(F57&lt;&gt;"",IF($G$4="Recurso",IF(LEFT($G$5,1)="M",VLOOKUP($G$5,'Definición técnica de imagenes'!$A$3:$G$17,5,FALSE),IF($G$5="F1",'Definición técnica de imagenes'!$E$15,'Definición técnica de imagenes'!$F$13)),'Definición técnica de imagenes'!$E$16),"")</f>
        <v>526 x 370 px</v>
      </c>
      <c r="H57" s="14" t="str">
        <f>IF(AND(I57&lt;&gt;"",I57&lt;&gt;0),IF(OR(B57&lt;&gt;"",J58&lt;&gt;""),CONCATENATE($C$7,"_",$A57,IF($G$4="Cuaderno de Estudio","_zoom",CONCATENATE("a",IF(LEFT($G$5,1)="F",".jpg",".png")))),""),"")</f>
        <v>MA_11_02_CO_IMG48_zoom</v>
      </c>
      <c r="I57" s="14" t="str">
        <f>IF(OR(B57&lt;&gt;"",J58&lt;&gt;""),IF($G$4="Recurso",IF(LEFT($G$5,1)="M",IF(VLOOKUP($G$5,'Definición técnica de imagenes'!$A$3:$G$17,6,FALSE)=0,"",VLOOKUP($G$5,'Definición técnica de imagenes'!$A$3:$G$17,6,FALSE)),IF($G$5="F1","","")),'Definición técnica de imagenes'!$F$16),"")</f>
        <v>800 x 600 px</v>
      </c>
      <c r="J57" s="80" t="s">
        <v>274</v>
      </c>
      <c r="K57" s="12" t="s">
        <v>288</v>
      </c>
    </row>
    <row r="58" spans="1:11" s="12" customFormat="1" ht="99" customHeight="1" x14ac:dyDescent="0.25">
      <c r="A58" s="13" t="s">
        <v>210</v>
      </c>
      <c r="B58" s="22" t="s">
        <v>147</v>
      </c>
      <c r="C58" s="22" t="str">
        <f t="shared" ref="C58:C61" si="18">IF(OR(B58&lt;&gt;"",J59&lt;&gt;""),IF($G$4="Recurso",CONCATENATE($G$4," ",$G$5),$G$4),"")</f>
        <v>Cuaderno de Estudio</v>
      </c>
      <c r="D58" s="14" t="s">
        <v>145</v>
      </c>
      <c r="E58" s="14" t="s">
        <v>146</v>
      </c>
      <c r="F58" s="14" t="str">
        <f t="shared" ref="F58:F61" si="19">IF(OR(B58&lt;&gt;"",J59&lt;&gt;""),CONCATENATE($C$7,"_",$A58,IF($G$4="Cuaderno de Estudio","_small",CONCATENATE(IF(I58="","","n"),IF(LEFT($G$5,1)="F",".jpg",".png")))),"")</f>
        <v>MA_11_02_CO_IMG49_small</v>
      </c>
      <c r="G58" s="14" t="str">
        <f>IF(F58&lt;&gt;"",IF($G$4="Recurso",IF(LEFT($G$5,1)="M",VLOOKUP($G$5,'Definición técnica de imagenes'!$A$3:$G$17,5,FALSE),IF($G$5="F1",'Definición técnica de imagenes'!$E$15,'Definición técnica de imagenes'!$F$13)),'Definición técnica de imagenes'!$E$16),"")</f>
        <v>526 x 370 px</v>
      </c>
      <c r="H58" s="14" t="str">
        <f t="shared" ref="H58:H61" si="20">IF(AND(I58&lt;&gt;"",I58&lt;&gt;0),IF(OR(B58&lt;&gt;"",J59&lt;&gt;""),CONCATENATE($C$7,"_",$A58,IF($G$4="Cuaderno de Estudio","_zoom",CONCATENATE("a",IF(LEFT($G$5,1)="F",".jpg",".png")))),""),"")</f>
        <v>MA_11_02_CO_IMG49_zoom</v>
      </c>
      <c r="I58" s="14" t="str">
        <f>IF(OR(B58&lt;&gt;"",J59&lt;&gt;""),IF($G$4="Recurso",IF(LEFT($G$5,1)="M",IF(VLOOKUP($G$5,'Definición técnica de imagenes'!$A$3:$G$17,6,FALSE)=0,"",VLOOKUP($G$5,'Definición técnica de imagenes'!$A$3:$G$17,6,FALSE)),IF($G$5="F1","","")),'Definición técnica de imagenes'!$F$16),"")</f>
        <v>800 x 600 px</v>
      </c>
      <c r="J58" s="80" t="s">
        <v>273</v>
      </c>
      <c r="K58" s="12" t="s">
        <v>288</v>
      </c>
    </row>
    <row r="59" spans="1:11" s="12" customFormat="1" ht="122.25" customHeight="1" x14ac:dyDescent="0.25">
      <c r="A59" s="13" t="s">
        <v>211</v>
      </c>
      <c r="B59" s="22" t="s">
        <v>147</v>
      </c>
      <c r="C59" s="22" t="str">
        <f t="shared" si="18"/>
        <v>Cuaderno de Estudio</v>
      </c>
      <c r="D59" s="14" t="s">
        <v>145</v>
      </c>
      <c r="E59" s="14" t="s">
        <v>146</v>
      </c>
      <c r="F59" s="14" t="str">
        <f t="shared" si="19"/>
        <v>MA_11_02_CO_IMG50_small</v>
      </c>
      <c r="G59" s="14" t="str">
        <f>IF(F59&lt;&gt;"",IF($G$4="Recurso",IF(LEFT($G$5,1)="M",VLOOKUP($G$5,'Definición técnica de imagenes'!$A$3:$G$17,5,FALSE),IF($G$5="F1",'Definición técnica de imagenes'!$E$15,'Definición técnica de imagenes'!$F$13)),'Definición técnica de imagenes'!$E$16),"")</f>
        <v>526 x 370 px</v>
      </c>
      <c r="H59" s="14" t="str">
        <f t="shared" si="20"/>
        <v>MA_11_02_CO_IMG50_zoom</v>
      </c>
      <c r="I59" s="14" t="str">
        <f>IF(OR(B59&lt;&gt;"",J60&lt;&gt;""),IF($G$4="Recurso",IF(LEFT($G$5,1)="M",IF(VLOOKUP($G$5,'Definición técnica de imagenes'!$A$3:$G$17,6,FALSE)=0,"",VLOOKUP($G$5,'Definición técnica de imagenes'!$A$3:$G$17,6,FALSE)),IF($G$5="F1","","")),'Definición técnica de imagenes'!$F$16),"")</f>
        <v>800 x 600 px</v>
      </c>
      <c r="J59" s="14" t="s">
        <v>275</v>
      </c>
      <c r="K59" s="15"/>
    </row>
    <row r="60" spans="1:11" s="12" customFormat="1" ht="222.75" customHeight="1" x14ac:dyDescent="0.25">
      <c r="A60" s="13" t="s">
        <v>212</v>
      </c>
      <c r="B60" s="22" t="s">
        <v>147</v>
      </c>
      <c r="C60" s="22" t="str">
        <f t="shared" si="18"/>
        <v>Cuaderno de Estudio</v>
      </c>
      <c r="D60" s="14" t="s">
        <v>145</v>
      </c>
      <c r="E60" s="14" t="s">
        <v>146</v>
      </c>
      <c r="F60" s="14" t="str">
        <f t="shared" si="19"/>
        <v>MA_11_02_CO_IMG51_small</v>
      </c>
      <c r="G60" s="14" t="str">
        <f>IF(F60&lt;&gt;"",IF($G$4="Recurso",IF(LEFT($G$5,1)="M",VLOOKUP($G$5,'Definición técnica de imagenes'!$A$3:$G$17,5,FALSE),IF($G$5="F1",'Definición técnica de imagenes'!$E$15,'Definición técnica de imagenes'!$F$13)),'Definición técnica de imagenes'!$E$16),"")</f>
        <v>526 x 370 px</v>
      </c>
      <c r="H60" s="14" t="str">
        <f t="shared" si="20"/>
        <v>MA_11_02_CO_IMG51_zoom</v>
      </c>
      <c r="I60" s="14" t="str">
        <f>IF(OR(B60&lt;&gt;"",J61&lt;&gt;""),IF($G$4="Recurso",IF(LEFT($G$5,1)="M",IF(VLOOKUP($G$5,'Definición técnica de imagenes'!$A$3:$G$17,6,FALSE)=0,"",VLOOKUP($G$5,'Definición técnica de imagenes'!$A$3:$G$17,6,FALSE)),IF($G$5="F1","","")),'Definición técnica de imagenes'!$F$16),"")</f>
        <v>800 x 600 px</v>
      </c>
      <c r="J60" s="81" t="s">
        <v>276</v>
      </c>
      <c r="K60" s="74" t="s">
        <v>277</v>
      </c>
    </row>
    <row r="61" spans="1:11" s="12" customFormat="1" ht="172.5" customHeight="1" x14ac:dyDescent="0.25">
      <c r="A61" s="13" t="s">
        <v>213</v>
      </c>
      <c r="B61" s="22" t="s">
        <v>147</v>
      </c>
      <c r="C61" s="22" t="str">
        <f t="shared" si="18"/>
        <v>Cuaderno de Estudio</v>
      </c>
      <c r="D61" s="14" t="s">
        <v>145</v>
      </c>
      <c r="E61" s="14" t="s">
        <v>146</v>
      </c>
      <c r="F61" s="14" t="str">
        <f t="shared" si="19"/>
        <v>MA_11_02_CO_IMG52_small</v>
      </c>
      <c r="G61" s="14" t="str">
        <f>IF(F61&lt;&gt;"",IF($G$4="Recurso",IF(LEFT($G$5,1)="M",VLOOKUP($G$5,'Definición técnica de imagenes'!$A$3:$G$17,5,FALSE),IF($G$5="F1",'Definición técnica de imagenes'!$E$15,'Definición técnica de imagenes'!$F$13)),'Definición técnica de imagenes'!$E$16),"")</f>
        <v>526 x 370 px</v>
      </c>
      <c r="H61" s="14" t="str">
        <f t="shared" si="20"/>
        <v>MA_11_02_CO_IMG52_zoom</v>
      </c>
      <c r="I61" s="14" t="str">
        <f>IF(OR(B61&lt;&gt;"",J62&lt;&gt;""),IF($G$4="Recurso",IF(LEFT($G$5,1)="M",IF(VLOOKUP($G$5,'Definición técnica de imagenes'!$A$3:$G$17,6,FALSE)=0,"",VLOOKUP($G$5,'Definición técnica de imagenes'!$A$3:$G$17,6,FALSE)),IF($G$5="F1","","")),'Definición técnica de imagenes'!$F$16),"")</f>
        <v>800 x 600 px</v>
      </c>
      <c r="J61" s="14"/>
      <c r="K61" s="82" t="s">
        <v>278</v>
      </c>
    </row>
    <row r="62" spans="1:11" s="12" customFormat="1" ht="171" customHeight="1" x14ac:dyDescent="0.25">
      <c r="A62" s="13" t="s">
        <v>214</v>
      </c>
      <c r="B62" s="22" t="s">
        <v>147</v>
      </c>
      <c r="C62" s="22" t="str">
        <f t="shared" si="15"/>
        <v>Cuaderno de Estudio</v>
      </c>
      <c r="D62" s="14" t="s">
        <v>145</v>
      </c>
      <c r="E62" s="14" t="s">
        <v>146</v>
      </c>
      <c r="F62" s="14" t="str">
        <f t="shared" si="16"/>
        <v>MA_11_02_CO_IMG53_small</v>
      </c>
      <c r="G62" s="14" t="str">
        <f>IF(F62&lt;&gt;"",IF($G$4="Recurso",IF(LEFT($G$5,1)="M",VLOOKUP($G$5,'Definición técnica de imagenes'!$A$3:$G$17,5,FALSE),IF($G$5="F1",'Definición técnica de imagenes'!$E$15,'Definición técnica de imagenes'!$F$13)),'Definición técnica de imagenes'!$E$16),"")</f>
        <v>526 x 370 px</v>
      </c>
      <c r="H62" s="14" t="str">
        <f t="shared" si="17"/>
        <v>MA_11_02_CO_IMG53_zoom</v>
      </c>
      <c r="I62" s="14" t="str">
        <f>IF(OR(B62&lt;&gt;"",J62&lt;&gt;""),IF($G$4="Recurso",IF(LEFT($G$5,1)="M",IF(VLOOKUP($G$5,'Definición técnica de imagenes'!$A$3:$G$17,6,FALSE)=0,"",VLOOKUP($G$5,'Definición técnica de imagenes'!$A$3:$G$17,6,FALSE)),IF($G$5="F1","","")),'Definición técnica de imagenes'!$F$16),"")</f>
        <v>800 x 600 px</v>
      </c>
      <c r="J62" s="14"/>
      <c r="K62" s="120" t="s">
        <v>307</v>
      </c>
    </row>
    <row r="63" spans="1:11" s="12" customFormat="1" ht="112.5" customHeight="1" x14ac:dyDescent="0.25">
      <c r="A63" s="13" t="s">
        <v>215</v>
      </c>
      <c r="B63" s="22" t="s">
        <v>147</v>
      </c>
      <c r="C63" s="22" t="str">
        <f t="shared" si="15"/>
        <v>Cuaderno de Estudio</v>
      </c>
      <c r="D63" s="14" t="s">
        <v>145</v>
      </c>
      <c r="E63" s="14" t="s">
        <v>146</v>
      </c>
      <c r="F63" s="14" t="str">
        <f t="shared" si="16"/>
        <v>MA_11_02_CO_IMG54_small</v>
      </c>
      <c r="G63" s="14" t="str">
        <f>IF(F63&lt;&gt;"",IF($G$4="Recurso",IF(LEFT($G$5,1)="M",VLOOKUP($G$5,'Definición técnica de imagenes'!$A$3:$G$17,5,FALSE),IF($G$5="F1",'Definición técnica de imagenes'!$E$15,'Definición técnica de imagenes'!$F$13)),'Definición técnica de imagenes'!$E$16),"")</f>
        <v>526 x 370 px</v>
      </c>
      <c r="H63" s="14" t="str">
        <f t="shared" si="17"/>
        <v>MA_11_02_CO_IMG54_zoom</v>
      </c>
      <c r="I63" s="14" t="str">
        <f>IF(OR(B63&lt;&gt;"",J63&lt;&gt;""),IF($G$4="Recurso",IF(LEFT($G$5,1)="M",IF(VLOOKUP($G$5,'Definición técnica de imagenes'!$A$3:$G$17,6,FALSE)=0,"",VLOOKUP($G$5,'Definición técnica de imagenes'!$A$3:$G$17,6,FALSE)),IF($G$5="F1","","")),'Definición técnica de imagenes'!$F$16),"")</f>
        <v>800 x 600 px</v>
      </c>
      <c r="J63" s="14"/>
      <c r="K63" s="74" t="s">
        <v>289</v>
      </c>
    </row>
    <row r="64" spans="1:11" s="12" customFormat="1" ht="72.75" customHeight="1" x14ac:dyDescent="0.25">
      <c r="A64" s="13" t="s">
        <v>216</v>
      </c>
      <c r="B64" s="22" t="s">
        <v>147</v>
      </c>
      <c r="C64" s="22" t="str">
        <f t="shared" si="15"/>
        <v>Cuaderno de Estudio</v>
      </c>
      <c r="D64" s="14" t="s">
        <v>145</v>
      </c>
      <c r="E64" s="14" t="s">
        <v>146</v>
      </c>
      <c r="F64" s="14" t="str">
        <f t="shared" si="16"/>
        <v>MA_11_02_CO_IMG55_small</v>
      </c>
      <c r="G64" s="14" t="str">
        <f>IF(F64&lt;&gt;"",IF($G$4="Recurso",IF(LEFT($G$5,1)="M",VLOOKUP($G$5,'Definición técnica de imagenes'!$A$3:$G$17,5,FALSE),IF($G$5="F1",'Definición técnica de imagenes'!$E$15,'Definición técnica de imagenes'!$F$13)),'Definición técnica de imagenes'!$E$16),"")</f>
        <v>526 x 370 px</v>
      </c>
      <c r="H64" s="14" t="str">
        <f t="shared" si="17"/>
        <v>MA_11_02_CO_IMG55_zoom</v>
      </c>
      <c r="I64" s="14" t="str">
        <f>IF(OR(B64&lt;&gt;"",J64&lt;&gt;""),IF($G$4="Recurso",IF(LEFT($G$5,1)="M",IF(VLOOKUP($G$5,'Definición técnica de imagenes'!$A$3:$G$17,6,FALSE)=0,"",VLOOKUP($G$5,'Definición técnica de imagenes'!$A$3:$G$17,6,FALSE)),IF($G$5="F1","","")),'Definición técnica de imagenes'!$F$16),"")</f>
        <v>800 x 600 px</v>
      </c>
      <c r="J64" s="14" t="s">
        <v>279</v>
      </c>
      <c r="K64"/>
    </row>
    <row r="65" spans="1:11" s="12" customFormat="1" ht="107.25" customHeight="1" x14ac:dyDescent="0.25">
      <c r="A65" s="13" t="s">
        <v>217</v>
      </c>
      <c r="B65" s="22" t="s">
        <v>147</v>
      </c>
      <c r="C65" s="22" t="str">
        <f t="shared" si="15"/>
        <v>Cuaderno de Estudio</v>
      </c>
      <c r="D65" s="14" t="s">
        <v>145</v>
      </c>
      <c r="E65" s="14" t="s">
        <v>146</v>
      </c>
      <c r="F65" s="14" t="str">
        <f t="shared" si="16"/>
        <v>MA_11_02_CO_IMG56_small</v>
      </c>
      <c r="G65" s="14" t="str">
        <f>IF(F65&lt;&gt;"",IF($G$4="Recurso",IF(LEFT($G$5,1)="M",VLOOKUP($G$5,'Definición técnica de imagenes'!$A$3:$G$17,5,FALSE),IF($G$5="F1",'Definición técnica de imagenes'!$E$15,'Definición técnica de imagenes'!$F$13)),'Definición técnica de imagenes'!$E$16),"")</f>
        <v>526 x 370 px</v>
      </c>
      <c r="H65" s="14" t="str">
        <f t="shared" si="17"/>
        <v>MA_11_02_CO_IMG56_zoom</v>
      </c>
      <c r="I65" s="14" t="str">
        <f>IF(OR(B65&lt;&gt;"",J65&lt;&gt;""),IF($G$4="Recurso",IF(LEFT($G$5,1)="M",IF(VLOOKUP($G$5,'Definición técnica de imagenes'!$A$3:$G$17,6,FALSE)=0,"",VLOOKUP($G$5,'Definición técnica de imagenes'!$A$3:$G$17,6,FALSE)),IF($G$5="F1","","")),'Definición técnica de imagenes'!$F$16),"")</f>
        <v>800 x 600 px</v>
      </c>
      <c r="J65"/>
      <c r="K65" s="74" t="s">
        <v>280</v>
      </c>
    </row>
    <row r="66" spans="1:11" s="12" customFormat="1" ht="114.75" customHeight="1" x14ac:dyDescent="0.25">
      <c r="A66" s="13" t="s">
        <v>218</v>
      </c>
      <c r="B66" s="22" t="s">
        <v>147</v>
      </c>
      <c r="C66" s="22" t="str">
        <f t="shared" si="15"/>
        <v>Cuaderno de Estudio</v>
      </c>
      <c r="D66" s="14" t="s">
        <v>145</v>
      </c>
      <c r="E66" s="14" t="s">
        <v>146</v>
      </c>
      <c r="F66" s="14" t="str">
        <f t="shared" si="16"/>
        <v>MA_11_02_CO_IMG57_small</v>
      </c>
      <c r="G66" s="14" t="str">
        <f>IF(F66&lt;&gt;"",IF($G$4="Recurso",IF(LEFT($G$5,1)="M",VLOOKUP($G$5,'Definición técnica de imagenes'!$A$3:$G$17,5,FALSE),IF($G$5="F1",'Definición técnica de imagenes'!$E$15,'Definición técnica de imagenes'!$F$13)),'Definición técnica de imagenes'!$E$16),"")</f>
        <v>526 x 370 px</v>
      </c>
      <c r="H66" s="14" t="str">
        <f t="shared" si="17"/>
        <v>MA_11_02_CO_IMG57_zoom</v>
      </c>
      <c r="I66" s="14" t="str">
        <f>IF(OR(B66&lt;&gt;"",J66&lt;&gt;""),IF($G$4="Recurso",IF(LEFT($G$5,1)="M",IF(VLOOKUP($G$5,'Definición técnica de imagenes'!$A$3:$G$17,6,FALSE)=0,"",VLOOKUP($G$5,'Definición técnica de imagenes'!$A$3:$G$17,6,FALSE)),IF($G$5="F1","","")),'Definición técnica de imagenes'!$F$16),"")</f>
        <v>800 x 600 px</v>
      </c>
      <c r="J66" s="68"/>
      <c r="K66" s="74" t="s">
        <v>281</v>
      </c>
    </row>
    <row r="67" spans="1:11" s="12" customFormat="1" ht="142.5" customHeight="1" x14ac:dyDescent="0.25">
      <c r="A67" s="13" t="s">
        <v>219</v>
      </c>
      <c r="B67" s="22" t="s">
        <v>147</v>
      </c>
      <c r="C67" s="22" t="str">
        <f t="shared" si="15"/>
        <v>Cuaderno de Estudio</v>
      </c>
      <c r="D67" s="14" t="s">
        <v>145</v>
      </c>
      <c r="E67" s="14" t="s">
        <v>146</v>
      </c>
      <c r="F67" s="14" t="str">
        <f t="shared" si="16"/>
        <v>MA_11_02_CO_IMG58_small</v>
      </c>
      <c r="G67" s="14" t="str">
        <f>IF(F67&lt;&gt;"",IF($G$4="Recurso",IF(LEFT($G$5,1)="M",VLOOKUP($G$5,'Definición técnica de imagenes'!$A$3:$G$17,5,FALSE),IF($G$5="F1",'Definición técnica de imagenes'!$E$15,'Definición técnica de imagenes'!$F$13)),'Definición técnica de imagenes'!$E$16),"")</f>
        <v>526 x 370 px</v>
      </c>
      <c r="H67" s="14" t="str">
        <f t="shared" si="17"/>
        <v>MA_11_02_CO_IMG58_zoom</v>
      </c>
      <c r="I67" s="14" t="str">
        <f>IF(OR(B67&lt;&gt;"",J67&lt;&gt;""),IF($G$4="Recurso",IF(LEFT($G$5,1)="M",IF(VLOOKUP($G$5,'Definición técnica de imagenes'!$A$3:$G$17,6,FALSE)=0,"",VLOOKUP($G$5,'Definición técnica de imagenes'!$A$3:$G$17,6,FALSE)),IF($G$5="F1","","")),'Definición técnica de imagenes'!$F$16),"")</f>
        <v>800 x 600 px</v>
      </c>
      <c r="J67" s="14"/>
      <c r="K67" s="74" t="s">
        <v>271</v>
      </c>
    </row>
    <row r="68" spans="1:11" s="12" customFormat="1" ht="200.25" customHeight="1" x14ac:dyDescent="0.25">
      <c r="A68" s="13" t="s">
        <v>220</v>
      </c>
      <c r="B68" s="22" t="s">
        <v>147</v>
      </c>
      <c r="C68" s="22" t="str">
        <f t="shared" si="15"/>
        <v>Cuaderno de Estudio</v>
      </c>
      <c r="D68" s="14" t="s">
        <v>145</v>
      </c>
      <c r="E68" s="14" t="s">
        <v>146</v>
      </c>
      <c r="F68" s="14" t="str">
        <f t="shared" si="16"/>
        <v>MA_11_02_CO_IMG59_small</v>
      </c>
      <c r="G68" s="14" t="str">
        <f>IF(F68&lt;&gt;"",IF($G$4="Recurso",IF(LEFT($G$5,1)="M",VLOOKUP($G$5,'Definición técnica de imagenes'!$A$3:$G$17,5,FALSE),IF($G$5="F1",'Definición técnica de imagenes'!$E$15,'Definición técnica de imagenes'!$F$13)),'Definición técnica de imagenes'!$E$16),"")</f>
        <v>526 x 370 px</v>
      </c>
      <c r="H68" s="14" t="str">
        <f t="shared" si="17"/>
        <v>MA_11_02_CO_IMG59_zoom</v>
      </c>
      <c r="I68" s="14" t="str">
        <f>IF(OR(B68&lt;&gt;"",J68&lt;&gt;""),IF($G$4="Recurso",IF(LEFT($G$5,1)="M",IF(VLOOKUP($G$5,'Definición técnica de imagenes'!$A$3:$G$17,6,FALSE)=0,"",VLOOKUP($G$5,'Definición técnica de imagenes'!$A$3:$G$17,6,FALSE)),IF($G$5="F1","","")),'Definición técnica de imagenes'!$F$16),"")</f>
        <v>800 x 600 px</v>
      </c>
      <c r="J68" s="14"/>
      <c r="K68" s="74" t="s">
        <v>271</v>
      </c>
    </row>
    <row r="69" spans="1:11" s="12" customFormat="1" ht="108.75" customHeight="1" x14ac:dyDescent="0.25">
      <c r="A69" s="13" t="s">
        <v>221</v>
      </c>
      <c r="B69" s="22" t="s">
        <v>147</v>
      </c>
      <c r="C69" s="22" t="str">
        <f t="shared" si="15"/>
        <v>Cuaderno de Estudio</v>
      </c>
      <c r="D69" s="14" t="s">
        <v>145</v>
      </c>
      <c r="E69" s="14" t="s">
        <v>146</v>
      </c>
      <c r="F69" s="14" t="str">
        <f t="shared" si="16"/>
        <v>MA_11_02_CO_IMG60_small</v>
      </c>
      <c r="G69" s="14" t="str">
        <f>IF(F69&lt;&gt;"",IF($G$4="Recurso",IF(LEFT($G$5,1)="M",VLOOKUP($G$5,'Definición técnica de imagenes'!$A$3:$G$17,5,FALSE),IF($G$5="F1",'Definición técnica de imagenes'!$E$15,'Definición técnica de imagenes'!$F$13)),'Definición técnica de imagenes'!$E$16),"")</f>
        <v>526 x 370 px</v>
      </c>
      <c r="H69" s="14" t="str">
        <f t="shared" si="17"/>
        <v>MA_11_02_CO_IMG60_zoom</v>
      </c>
      <c r="I69" s="14" t="str">
        <f>IF(OR(B69&lt;&gt;"",J69&lt;&gt;""),IF($G$4="Recurso",IF(LEFT($G$5,1)="M",IF(VLOOKUP($G$5,'Definición técnica de imagenes'!$A$3:$G$17,6,FALSE)=0,"",VLOOKUP($G$5,'Definición técnica de imagenes'!$A$3:$G$17,6,FALSE)),IF($G$5="F1","","")),'Definición técnica de imagenes'!$F$16),"")</f>
        <v>800 x 600 px</v>
      </c>
      <c r="J69"/>
      <c r="K69" s="15" t="s">
        <v>282</v>
      </c>
    </row>
    <row r="70" spans="1:11" s="12" customFormat="1" ht="117" customHeight="1" x14ac:dyDescent="0.25">
      <c r="A70" s="13" t="s">
        <v>222</v>
      </c>
      <c r="B70" s="22" t="s">
        <v>147</v>
      </c>
      <c r="C70" s="22" t="str">
        <f t="shared" si="15"/>
        <v>Cuaderno de Estudio</v>
      </c>
      <c r="D70" s="14" t="s">
        <v>145</v>
      </c>
      <c r="E70" s="14" t="s">
        <v>146</v>
      </c>
      <c r="F70" s="14" t="str">
        <f t="shared" si="16"/>
        <v>MA_11_02_CO_IMG61_small</v>
      </c>
      <c r="G70" s="14" t="str">
        <f>IF(F70&lt;&gt;"",IF($G$4="Recurso",IF(LEFT($G$5,1)="M",VLOOKUP($G$5,'Definición técnica de imagenes'!$A$3:$G$17,5,FALSE),IF($G$5="F1",'Definición técnica de imagenes'!$E$15,'Definición técnica de imagenes'!$F$13)),'Definición técnica de imagenes'!$E$16),"")</f>
        <v>526 x 370 px</v>
      </c>
      <c r="H70" s="14" t="str">
        <f t="shared" si="17"/>
        <v>MA_11_02_CO_IMG61_zoom</v>
      </c>
      <c r="I70" s="14" t="str">
        <f>IF(OR(B70&lt;&gt;"",J70&lt;&gt;""),IF($G$4="Recurso",IF(LEFT($G$5,1)="M",IF(VLOOKUP($G$5,'Definición técnica de imagenes'!$A$3:$G$17,6,FALSE)=0,"",VLOOKUP($G$5,'Definición técnica de imagenes'!$A$3:$G$17,6,FALSE)),IF($G$5="F1","","")),'Definición técnica de imagenes'!$F$16),"")</f>
        <v>800 x 600 px</v>
      </c>
      <c r="J70" s="14"/>
      <c r="K70" s="15" t="s">
        <v>283</v>
      </c>
    </row>
    <row r="71" spans="1:11" s="12" customFormat="1" ht="27" x14ac:dyDescent="0.25">
      <c r="A71" s="13" t="s">
        <v>223</v>
      </c>
      <c r="B71" s="22" t="s">
        <v>147</v>
      </c>
      <c r="C71" s="22" t="str">
        <f t="shared" si="15"/>
        <v>Cuaderno de Estudio</v>
      </c>
      <c r="D71" s="14" t="s">
        <v>145</v>
      </c>
      <c r="E71" s="14" t="s">
        <v>146</v>
      </c>
      <c r="F71" s="14" t="str">
        <f t="shared" si="16"/>
        <v>MA_11_02_CO_IMG62_small</v>
      </c>
      <c r="G71" s="14" t="str">
        <f>IF(F71&lt;&gt;"",IF($G$4="Recurso",IF(LEFT($G$5,1)="M",VLOOKUP($G$5,'Definición técnica de imagenes'!$A$3:$G$17,5,FALSE),IF($G$5="F1",'Definición técnica de imagenes'!$E$15,'Definición técnica de imagenes'!$F$13)),'Definición técnica de imagenes'!$E$16),"")</f>
        <v>526 x 370 px</v>
      </c>
      <c r="H71" s="14" t="str">
        <f t="shared" si="17"/>
        <v>MA_11_02_CO_IMG62_zoom</v>
      </c>
      <c r="I71" s="14" t="str">
        <f>IF(OR(B71&lt;&gt;"",J71&lt;&gt;""),IF($G$4="Recurso",IF(LEFT($G$5,1)="M",IF(VLOOKUP($G$5,'Definición técnica de imagenes'!$A$3:$G$17,6,FALSE)=0,"",VLOOKUP($G$5,'Definición técnica de imagenes'!$A$3:$G$17,6,FALSE)),IF($G$5="F1","","")),'Definición técnica de imagenes'!$F$16),"")</f>
        <v>800 x 600 px</v>
      </c>
      <c r="J71" s="14"/>
      <c r="K71" s="15" t="s">
        <v>284</v>
      </c>
    </row>
    <row r="72" spans="1:11" s="12" customFormat="1" ht="165.75" customHeight="1" x14ac:dyDescent="0.25">
      <c r="A72" s="13" t="s">
        <v>224</v>
      </c>
      <c r="B72" s="22" t="s">
        <v>147</v>
      </c>
      <c r="C72" s="22" t="str">
        <f t="shared" si="15"/>
        <v>Cuaderno de Estudio</v>
      </c>
      <c r="D72" s="14" t="s">
        <v>145</v>
      </c>
      <c r="E72" s="14" t="s">
        <v>146</v>
      </c>
      <c r="F72" s="14" t="str">
        <f t="shared" si="16"/>
        <v>MA_11_02_CO_IMG63_small</v>
      </c>
      <c r="G72" s="14" t="str">
        <f>IF(F72&lt;&gt;"",IF($G$4="Recurso",IF(LEFT($G$5,1)="M",VLOOKUP($G$5,'Definición técnica de imagenes'!$A$3:$G$17,5,FALSE),IF($G$5="F1",'Definición técnica de imagenes'!$E$15,'Definición técnica de imagenes'!$F$13)),'Definición técnica de imagenes'!$E$16),"")</f>
        <v>526 x 370 px</v>
      </c>
      <c r="H72" s="14" t="str">
        <f t="shared" si="17"/>
        <v>MA_11_02_CO_IMG63_zoom</v>
      </c>
      <c r="I72" s="14" t="str">
        <f>IF(OR(B72&lt;&gt;"",J72&lt;&gt;""),IF($G$4="Recurso",IF(LEFT($G$5,1)="M",IF(VLOOKUP($G$5,'Definición técnica de imagenes'!$A$3:$G$17,6,FALSE)=0,"",VLOOKUP($G$5,'Definición técnica de imagenes'!$A$3:$G$17,6,FALSE)),IF($G$5="F1","","")),'Definición técnica de imagenes'!$F$16),"")</f>
        <v>800 x 600 px</v>
      </c>
      <c r="J72" s="14"/>
      <c r="K72" s="74" t="s">
        <v>271</v>
      </c>
    </row>
    <row r="73" spans="1:11" ht="166.5" customHeight="1" x14ac:dyDescent="0.25">
      <c r="A73" s="13" t="s">
        <v>225</v>
      </c>
      <c r="B73" s="22" t="s">
        <v>147</v>
      </c>
      <c r="C73" s="22" t="str">
        <f t="shared" si="15"/>
        <v>Cuaderno de Estudio</v>
      </c>
      <c r="D73" s="14" t="s">
        <v>145</v>
      </c>
      <c r="E73" s="14" t="s">
        <v>146</v>
      </c>
      <c r="F73" s="14" t="str">
        <f t="shared" si="16"/>
        <v>MA_11_02_CO_IMG64_small</v>
      </c>
      <c r="G73" s="14" t="str">
        <f>IF(F73&lt;&gt;"",IF($G$4="Recurso",IF(LEFT($G$5,1)="M",VLOOKUP($G$5,'Definición técnica de imagenes'!$A$3:$G$17,5,FALSE),IF($G$5="F1",'Definición técnica de imagenes'!$E$15,'Definición técnica de imagenes'!$F$13)),'Definición técnica de imagenes'!$E$16),"")</f>
        <v>526 x 370 px</v>
      </c>
      <c r="H73" s="14" t="str">
        <f t="shared" si="17"/>
        <v>MA_11_02_CO_IMG64_zoom</v>
      </c>
      <c r="I73" s="14" t="str">
        <f>IF(OR(B73&lt;&gt;"",J73&lt;&gt;""),IF($G$4="Recurso",IF(LEFT($G$5,1)="M",IF(VLOOKUP($G$5,'Definición técnica de imagenes'!$A$3:$G$17,6,FALSE)=0,"",VLOOKUP($G$5,'Definición técnica de imagenes'!$A$3:$G$17,6,FALSE)),IF($G$5="F1","","")),'Definición técnica de imagenes'!$F$16),"")</f>
        <v>800 x 600 px</v>
      </c>
      <c r="J73" s="73"/>
      <c r="K73" s="74" t="s">
        <v>271</v>
      </c>
    </row>
    <row r="74" spans="1:11" ht="128.25" customHeight="1" x14ac:dyDescent="0.25">
      <c r="A74" s="13" t="s">
        <v>226</v>
      </c>
      <c r="B74" s="22" t="s">
        <v>147</v>
      </c>
      <c r="C74" s="22" t="str">
        <f t="shared" si="15"/>
        <v>Cuaderno de Estudio</v>
      </c>
      <c r="D74" s="14" t="s">
        <v>145</v>
      </c>
      <c r="E74" s="14" t="s">
        <v>146</v>
      </c>
      <c r="F74" s="14" t="str">
        <f t="shared" si="16"/>
        <v>MA_11_02_CO_IMG65_small</v>
      </c>
      <c r="G74" s="14" t="str">
        <f>IF(F74&lt;&gt;"",IF($G$4="Recurso",IF(LEFT($G$5,1)="M",VLOOKUP($G$5,'Definición técnica de imagenes'!$A$3:$G$17,5,FALSE),IF($G$5="F1",'Definición técnica de imagenes'!$E$15,'Definición técnica de imagenes'!$F$13)),'Definición técnica de imagenes'!$E$16),"")</f>
        <v>526 x 370 px</v>
      </c>
      <c r="H74" s="14" t="str">
        <f t="shared" si="17"/>
        <v>MA_11_02_CO_IMG65_zoom</v>
      </c>
      <c r="I74" s="14" t="str">
        <f>IF(OR(B74&lt;&gt;"",J74&lt;&gt;""),IF($G$4="Recurso",IF(LEFT($G$5,1)="M",IF(VLOOKUP($G$5,'Definición técnica de imagenes'!$A$3:$G$17,6,FALSE)=0,"",VLOOKUP($G$5,'Definición técnica de imagenes'!$A$3:$G$17,6,FALSE)),IF($G$5="F1","","")),'Definición técnica de imagenes'!$F$16),"")</f>
        <v>800 x 600 px</v>
      </c>
      <c r="J74" s="83" t="s">
        <v>285</v>
      </c>
      <c r="K74" s="84" t="s">
        <v>286</v>
      </c>
    </row>
    <row r="75" spans="1:11" ht="171" customHeight="1" x14ac:dyDescent="0.25">
      <c r="A75" s="13" t="s">
        <v>227</v>
      </c>
      <c r="B75" s="22" t="s">
        <v>147</v>
      </c>
      <c r="C75" s="22" t="str">
        <f t="shared" si="15"/>
        <v>Cuaderno de Estudio</v>
      </c>
      <c r="D75" s="14" t="s">
        <v>145</v>
      </c>
      <c r="E75" s="14" t="s">
        <v>146</v>
      </c>
      <c r="F75" s="14" t="str">
        <f t="shared" si="16"/>
        <v>MA_11_02_CO_IMG66_small</v>
      </c>
      <c r="G75" s="14" t="str">
        <f>IF(F75&lt;&gt;"",IF($G$4="Recurso",IF(LEFT($G$5,1)="M",VLOOKUP($G$5,'Definición técnica de imagenes'!$A$3:$G$17,5,FALSE),IF($G$5="F1",'Definición técnica de imagenes'!$E$15,'Definición técnica de imagenes'!$F$13)),'Definición técnica de imagenes'!$E$16),"")</f>
        <v>526 x 370 px</v>
      </c>
      <c r="H75" s="14" t="str">
        <f t="shared" si="17"/>
        <v>MA_11_02_CO_IMG66_zoom</v>
      </c>
      <c r="I75" s="14" t="str">
        <f>IF(OR(B75&lt;&gt;"",J75&lt;&gt;""),IF($G$4="Recurso",IF(LEFT($G$5,1)="M",IF(VLOOKUP($G$5,'Definición técnica de imagenes'!$A$3:$G$17,6,FALSE)=0,"",VLOOKUP($G$5,'Definición técnica de imagenes'!$A$3:$G$17,6,FALSE)),IF($G$5="F1","","")),'Definición técnica de imagenes'!$F$16),"")</f>
        <v>800 x 600 px</v>
      </c>
      <c r="J75" s="73"/>
      <c r="K75" s="85" t="s">
        <v>287</v>
      </c>
    </row>
    <row r="76" spans="1:11" ht="100.5" customHeight="1" x14ac:dyDescent="0.25">
      <c r="A76" s="13" t="s">
        <v>228</v>
      </c>
      <c r="B76" s="22" t="s">
        <v>147</v>
      </c>
      <c r="C76" s="22" t="str">
        <f t="shared" si="15"/>
        <v>Cuaderno de Estudio</v>
      </c>
      <c r="D76" s="14" t="s">
        <v>145</v>
      </c>
      <c r="E76" s="14" t="s">
        <v>146</v>
      </c>
      <c r="F76" s="14" t="str">
        <f t="shared" si="16"/>
        <v>MA_11_02_CO_IMG67_small</v>
      </c>
      <c r="G76" s="14" t="str">
        <f>IF(F76&lt;&gt;"",IF($G$4="Recurso",IF(LEFT($G$5,1)="M",VLOOKUP($G$5,'Definición técnica de imagenes'!$A$3:$G$17,5,FALSE),IF($G$5="F1",'Definición técnica de imagenes'!$E$15,'Definición técnica de imagenes'!$F$13)),'Definición técnica de imagenes'!$E$16),"")</f>
        <v>526 x 370 px</v>
      </c>
      <c r="H76" s="14" t="str">
        <f t="shared" si="17"/>
        <v>MA_11_02_CO_IMG67_zoom</v>
      </c>
      <c r="I76" s="14" t="str">
        <f>IF(OR(B76&lt;&gt;"",J76&lt;&gt;""),IF($G$4="Recurso",IF(LEFT($G$5,1)="M",IF(VLOOKUP($G$5,'Definición técnica de imagenes'!$A$3:$G$17,6,FALSE)=0,"",VLOOKUP($G$5,'Definición técnica de imagenes'!$A$3:$G$17,6,FALSE)),IF($G$5="F1","","")),'Definición técnica de imagenes'!$F$16),"")</f>
        <v>800 x 600 px</v>
      </c>
      <c r="J76" s="84" t="s">
        <v>290</v>
      </c>
      <c r="K76" s="86" t="s">
        <v>291</v>
      </c>
    </row>
    <row r="77" spans="1:11" ht="87" customHeight="1" x14ac:dyDescent="0.25">
      <c r="A77" s="13" t="s">
        <v>229</v>
      </c>
      <c r="B77" s="22" t="s">
        <v>147</v>
      </c>
      <c r="C77" s="22" t="str">
        <f t="shared" si="15"/>
        <v>Cuaderno de Estudio</v>
      </c>
      <c r="D77" s="14" t="s">
        <v>145</v>
      </c>
      <c r="E77" s="14" t="s">
        <v>146</v>
      </c>
      <c r="F77" s="14" t="str">
        <f t="shared" si="16"/>
        <v>MA_11_02_CO_IMG68_small</v>
      </c>
      <c r="G77" s="14" t="str">
        <f>IF(F77&lt;&gt;"",IF($G$4="Recurso",IF(LEFT($G$5,1)="M",VLOOKUP($G$5,'Definición técnica de imagenes'!$A$3:$G$17,5,FALSE),IF($G$5="F1",'Definición técnica de imagenes'!$E$15,'Definición técnica de imagenes'!$F$13)),'Definición técnica de imagenes'!$E$16),"")</f>
        <v>526 x 370 px</v>
      </c>
      <c r="H77" s="14" t="str">
        <f t="shared" si="17"/>
        <v>MA_11_02_CO_IMG68_zoom</v>
      </c>
      <c r="I77" s="14" t="str">
        <f>IF(OR(B77&lt;&gt;"",J77&lt;&gt;""),IF($G$4="Recurso",IF(LEFT($G$5,1)="M",IF(VLOOKUP($G$5,'Definición técnica de imagenes'!$A$3:$G$17,6,FALSE)=0,"",VLOOKUP($G$5,'Definición técnica de imagenes'!$A$3:$G$17,6,FALSE)),IF($G$5="F1","","")),'Definición técnica de imagenes'!$F$16),"")</f>
        <v>800 x 600 px</v>
      </c>
      <c r="J77" t="s">
        <v>292</v>
      </c>
      <c r="K77" s="73" t="s">
        <v>293</v>
      </c>
    </row>
    <row r="78" spans="1:11" ht="90.75" customHeight="1" x14ac:dyDescent="0.25">
      <c r="A78" s="13" t="s">
        <v>230</v>
      </c>
      <c r="B78" s="22" t="s">
        <v>147</v>
      </c>
      <c r="C78" s="22" t="str">
        <f t="shared" si="15"/>
        <v>Cuaderno de Estudio</v>
      </c>
      <c r="D78" s="14" t="s">
        <v>145</v>
      </c>
      <c r="E78" s="14" t="s">
        <v>146</v>
      </c>
      <c r="F78" s="14" t="str">
        <f t="shared" si="16"/>
        <v>MA_11_02_CO_IMG69_small</v>
      </c>
      <c r="G78" s="14" t="str">
        <f>IF(F78&lt;&gt;"",IF($G$4="Recurso",IF(LEFT($G$5,1)="M",VLOOKUP($G$5,'Definición técnica de imagenes'!$A$3:$G$17,5,FALSE),IF($G$5="F1",'Definición técnica de imagenes'!$E$15,'Definición técnica de imagenes'!$F$13)),'Definición técnica de imagenes'!$E$16),"")</f>
        <v>526 x 370 px</v>
      </c>
      <c r="H78" s="14" t="str">
        <f t="shared" si="17"/>
        <v>MA_11_02_CO_IMG69_zoom</v>
      </c>
      <c r="I78" s="14" t="str">
        <f>IF(OR(B78&lt;&gt;"",J78&lt;&gt;""),IF($G$4="Recurso",IF(LEFT($G$5,1)="M",IF(VLOOKUP($G$5,'Definición técnica de imagenes'!$A$3:$G$17,6,FALSE)=0,"",VLOOKUP($G$5,'Definición técnica de imagenes'!$A$3:$G$17,6,FALSE)),IF($G$5="F1","","")),'Definición técnica de imagenes'!$F$16),"")</f>
        <v>800 x 600 px</v>
      </c>
      <c r="J78" s="73" t="s">
        <v>294</v>
      </c>
      <c r="K78" s="73" t="s">
        <v>295</v>
      </c>
    </row>
    <row r="79" spans="1:11" ht="95.25" customHeight="1" x14ac:dyDescent="0.25">
      <c r="A79" s="13" t="s">
        <v>231</v>
      </c>
      <c r="B79" s="22" t="s">
        <v>147</v>
      </c>
      <c r="C79" s="22" t="str">
        <f t="shared" si="15"/>
        <v>Cuaderno de Estudio</v>
      </c>
      <c r="D79" s="14" t="s">
        <v>145</v>
      </c>
      <c r="E79" s="14" t="s">
        <v>146</v>
      </c>
      <c r="F79" s="14" t="str">
        <f t="shared" si="16"/>
        <v>MA_11_02_CO_IMG70_small</v>
      </c>
      <c r="G79" s="14" t="str">
        <f>IF(F79&lt;&gt;"",IF($G$4="Recurso",IF(LEFT($G$5,1)="M",VLOOKUP($G$5,'Definición técnica de imagenes'!$A$3:$G$17,5,FALSE),IF($G$5="F1",'Definición técnica de imagenes'!$E$15,'Definición técnica de imagenes'!$F$13)),'Definición técnica de imagenes'!$E$16),"")</f>
        <v>526 x 370 px</v>
      </c>
      <c r="H79" s="14" t="str">
        <f t="shared" si="17"/>
        <v>MA_11_02_CO_IMG70_zoom</v>
      </c>
      <c r="I79" s="14" t="str">
        <f>IF(OR(B79&lt;&gt;"",J79&lt;&gt;""),IF($G$4="Recurso",IF(LEFT($G$5,1)="M",IF(VLOOKUP($G$5,'Definición técnica de imagenes'!$A$3:$G$17,6,FALSE)=0,"",VLOOKUP($G$5,'Definición técnica de imagenes'!$A$3:$G$17,6,FALSE)),IF($G$5="F1","","")),'Definición técnica de imagenes'!$F$16),"")</f>
        <v>800 x 600 px</v>
      </c>
      <c r="J79" s="84" t="s">
        <v>296</v>
      </c>
      <c r="K79" s="73" t="s">
        <v>297</v>
      </c>
    </row>
    <row r="80" spans="1:11" ht="104.25" customHeight="1" x14ac:dyDescent="0.25">
      <c r="A80" s="13" t="s">
        <v>232</v>
      </c>
      <c r="B80" s="22" t="s">
        <v>147</v>
      </c>
      <c r="C80" s="22" t="str">
        <f t="shared" si="15"/>
        <v>Cuaderno de Estudio</v>
      </c>
      <c r="D80" s="14" t="s">
        <v>145</v>
      </c>
      <c r="E80" s="14" t="s">
        <v>146</v>
      </c>
      <c r="F80" s="14" t="str">
        <f t="shared" si="16"/>
        <v>MA_11_02_CO_IMG71_small</v>
      </c>
      <c r="G80" s="14" t="str">
        <f>IF(F80&lt;&gt;"",IF($G$4="Recurso",IF(LEFT($G$5,1)="M",VLOOKUP($G$5,'Definición técnica de imagenes'!$A$3:$G$17,5,FALSE),IF($G$5="F1",'Definición técnica de imagenes'!$E$15,'Definición técnica de imagenes'!$F$13)),'Definición técnica de imagenes'!$E$16),"")</f>
        <v>526 x 370 px</v>
      </c>
      <c r="H80" s="14" t="str">
        <f t="shared" si="17"/>
        <v>MA_11_02_CO_IMG71_zoom</v>
      </c>
      <c r="I80" s="14" t="str">
        <f>IF(OR(B80&lt;&gt;"",J80&lt;&gt;""),IF($G$4="Recurso",IF(LEFT($G$5,1)="M",IF(VLOOKUP($G$5,'Definición técnica de imagenes'!$A$3:$G$17,6,FALSE)=0,"",VLOOKUP($G$5,'Definición técnica de imagenes'!$A$3:$G$17,6,FALSE)),IF($G$5="F1","","")),'Definición técnica de imagenes'!$F$16),"")</f>
        <v>800 x 600 px</v>
      </c>
      <c r="J80" s="84" t="s">
        <v>298</v>
      </c>
      <c r="K80" s="73" t="s">
        <v>299</v>
      </c>
    </row>
    <row r="81" spans="1:11" ht="111" customHeight="1" x14ac:dyDescent="0.25">
      <c r="A81" s="13" t="s">
        <v>233</v>
      </c>
      <c r="B81" s="22" t="s">
        <v>147</v>
      </c>
      <c r="C81" s="22" t="str">
        <f t="shared" si="15"/>
        <v>Cuaderno de Estudio</v>
      </c>
      <c r="D81" s="14" t="s">
        <v>145</v>
      </c>
      <c r="E81" s="14" t="s">
        <v>146</v>
      </c>
      <c r="F81" s="14" t="str">
        <f t="shared" si="16"/>
        <v>MA_11_02_CO_IMG72_small</v>
      </c>
      <c r="G81" s="14" t="str">
        <f>IF(F81&lt;&gt;"",IF($G$4="Recurso",IF(LEFT($G$5,1)="M",VLOOKUP($G$5,'Definición técnica de imagenes'!$A$3:$G$17,5,FALSE),IF($G$5="F1",'Definición técnica de imagenes'!$E$15,'Definición técnica de imagenes'!$F$13)),'Definición técnica de imagenes'!$E$16),"")</f>
        <v>526 x 370 px</v>
      </c>
      <c r="H81" s="14" t="str">
        <f t="shared" si="17"/>
        <v>MA_11_02_CO_IMG72_zoom</v>
      </c>
      <c r="I81" s="14" t="str">
        <f>IF(OR(B81&lt;&gt;"",J81&lt;&gt;""),IF($G$4="Recurso",IF(LEFT($G$5,1)="M",IF(VLOOKUP($G$5,'Definición técnica de imagenes'!$A$3:$G$17,6,FALSE)=0,"",VLOOKUP($G$5,'Definición técnica de imagenes'!$A$3:$G$17,6,FALSE)),IF($G$5="F1","","")),'Definición técnica de imagenes'!$F$16),"")</f>
        <v>800 x 600 px</v>
      </c>
      <c r="J81" s="84" t="s">
        <v>300</v>
      </c>
      <c r="K81" s="73" t="s">
        <v>301</v>
      </c>
    </row>
    <row r="82" spans="1:11" ht="99" customHeight="1" x14ac:dyDescent="0.25">
      <c r="A82" s="13" t="s">
        <v>234</v>
      </c>
      <c r="B82" s="22" t="s">
        <v>147</v>
      </c>
      <c r="C82" s="22" t="str">
        <f t="shared" si="15"/>
        <v>Cuaderno de Estudio</v>
      </c>
      <c r="D82" s="14" t="s">
        <v>145</v>
      </c>
      <c r="E82" s="14" t="s">
        <v>146</v>
      </c>
      <c r="F82" s="14" t="str">
        <f t="shared" si="16"/>
        <v>MA_11_02_CO_IMG73_small</v>
      </c>
      <c r="G82" s="14" t="str">
        <f>IF(F82&lt;&gt;"",IF($G$4="Recurso",IF(LEFT($G$5,1)="M",VLOOKUP($G$5,'Definición técnica de imagenes'!$A$3:$G$17,5,FALSE),IF($G$5="F1",'Definición técnica de imagenes'!$E$15,'Definición técnica de imagenes'!$F$13)),'Definición técnica de imagenes'!$E$16),"")</f>
        <v>526 x 370 px</v>
      </c>
      <c r="H82" s="14" t="str">
        <f t="shared" si="17"/>
        <v>MA_11_02_CO_IMG73_zoom</v>
      </c>
      <c r="I82" s="14" t="str">
        <f>IF(OR(B82&lt;&gt;"",J82&lt;&gt;""),IF($G$4="Recurso",IF(LEFT($G$5,1)="M",IF(VLOOKUP($G$5,'Definición técnica de imagenes'!$A$3:$G$17,6,FALSE)=0,"",VLOOKUP($G$5,'Definición técnica de imagenes'!$A$3:$G$17,6,FALSE)),IF($G$5="F1","","")),'Definición técnica de imagenes'!$F$16),"")</f>
        <v>800 x 600 px</v>
      </c>
      <c r="J82" s="87" t="s">
        <v>302</v>
      </c>
      <c r="K82" s="73" t="s">
        <v>303</v>
      </c>
    </row>
    <row r="83" spans="1:11" ht="103.5" customHeight="1" x14ac:dyDescent="0.25">
      <c r="A83" s="13" t="s">
        <v>235</v>
      </c>
      <c r="B83" s="88" t="s">
        <v>304</v>
      </c>
      <c r="C83" s="22" t="str">
        <f t="shared" ref="C83" si="21">IF(OR(B83&lt;&gt;"",J83&lt;&gt;""),IF($G$4="Recurso",CONCATENATE($G$4," ",$G$5),$G$4),"")</f>
        <v>Cuaderno de Estudio</v>
      </c>
      <c r="D83" s="14" t="s">
        <v>145</v>
      </c>
      <c r="E83" s="14" t="s">
        <v>146</v>
      </c>
      <c r="F83" s="14" t="str">
        <f t="shared" ref="F83" si="22">IF(OR(B83&lt;&gt;"",J83&lt;&gt;""),CONCATENATE($C$7,"_",$A83,IF($G$4="Cuaderno de Estudio","_small",CONCATENATE(IF(I83="","","n"),IF(LEFT($G$5,1)="F",".jpg",".png")))),"")</f>
        <v>MA_11_02_CO_IMG74_small</v>
      </c>
      <c r="G83" s="14" t="str">
        <f>IF(F83&lt;&gt;"",IF($G$4="Recurso",IF(LEFT($G$5,1)="M",VLOOKUP($G$5,'Definición técnica de imagenes'!$A$3:$G$17,5,FALSE),IF($G$5="F1",'Definición técnica de imagenes'!$E$15,'Definición técnica de imagenes'!$F$13)),'Definición técnica de imagenes'!$E$16),"")</f>
        <v>526 x 370 px</v>
      </c>
      <c r="H83" s="14" t="str">
        <f t="shared" ref="H83" si="23">IF(AND(I83&lt;&gt;"",I83&lt;&gt;0),IF(OR(B83&lt;&gt;"",J83&lt;&gt;""),CONCATENATE($C$7,"_",$A83,IF($G$4="Cuaderno de Estudio","_zoom",CONCATENATE("a",IF(LEFT($G$5,1)="F",".jpg",".png")))),""),"")</f>
        <v>MA_11_02_CO_IMG74_zoom</v>
      </c>
      <c r="I83" s="14" t="str">
        <f>IF(OR(B83&lt;&gt;"",J83&lt;&gt;""),IF($G$4="Recurso",IF(LEFT($G$5,1)="M",IF(VLOOKUP($G$5,'Definición técnica de imagenes'!$A$3:$G$17,6,FALSE)=0,"",VLOOKUP($G$5,'Definición técnica de imagenes'!$A$3:$G$17,6,FALSE)),IF($G$5="F1","","")),'Definición técnica de imagenes'!$F$16),"")</f>
        <v>800 x 600 px</v>
      </c>
      <c r="J83" s="84" t="s">
        <v>305</v>
      </c>
      <c r="K83" s="73" t="s">
        <v>306</v>
      </c>
    </row>
    <row r="84" spans="1:11" ht="103.5" customHeight="1" x14ac:dyDescent="0.25"/>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83">
      <formula1>"Vertical,Horizontal"</formula1>
    </dataValidation>
    <dataValidation type="list" allowBlank="1" showInputMessage="1" showErrorMessage="1" sqref="D10:D83">
      <formula1>"Ilustración,Fotografía"</formula1>
    </dataValidation>
  </dataValidations>
  <hyperlinks>
    <hyperlink ref="B83" r:id="rId1"/>
  </hyperlinks>
  <pageMargins left="0.75" right="0.75" top="1" bottom="1" header="0.5" footer="0.5"/>
  <pageSetup orientation="portrait" horizontalDpi="4294967292" verticalDpi="4294967292" r:id="rId2"/>
  <drawing r:id="rId3"/>
  <legacyDrawing r:id="rId4"/>
  <oleObjects>
    <mc:AlternateContent xmlns:mc="http://schemas.openxmlformats.org/markup-compatibility/2006">
      <mc:Choice Requires="x14">
        <oleObject progId="PBrush" shapeId="3127" r:id="rId5">
          <objectPr defaultSize="0" autoPict="0" r:id="rId6">
            <anchor moveWithCells="1" sizeWithCells="1">
              <from>
                <xdr:col>9</xdr:col>
                <xdr:colOff>971550</xdr:colOff>
                <xdr:row>10</xdr:row>
                <xdr:rowOff>0</xdr:rowOff>
              </from>
              <to>
                <xdr:col>9</xdr:col>
                <xdr:colOff>3552825</xdr:colOff>
                <xdr:row>10</xdr:row>
                <xdr:rowOff>2381250</xdr:rowOff>
              </to>
            </anchor>
          </objectPr>
        </oleObject>
      </mc:Choice>
      <mc:Fallback>
        <oleObject progId="PBrush" shapeId="3127" r:id="rId5"/>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6" customWidth="1"/>
    <col min="2" max="2" width="11" style="26"/>
    <col min="3" max="3" width="13.875" style="26" customWidth="1"/>
    <col min="4" max="4" width="11.375" style="26" customWidth="1"/>
    <col min="5" max="7" width="11" style="26"/>
    <col min="8" max="11" width="11" style="26" hidden="1" customWidth="1"/>
    <col min="12" max="16384" width="11" style="26"/>
  </cols>
  <sheetData>
    <row r="1" spans="1:11" ht="16.5" thickBot="1" x14ac:dyDescent="0.3">
      <c r="A1" s="104" t="s">
        <v>38</v>
      </c>
      <c r="B1" s="105"/>
      <c r="C1" s="105"/>
      <c r="D1" s="105"/>
      <c r="E1" s="105"/>
      <c r="F1" s="106"/>
    </row>
    <row r="2" spans="1:11" x14ac:dyDescent="0.25">
      <c r="A2" s="34" t="s">
        <v>42</v>
      </c>
      <c r="B2" s="35"/>
      <c r="C2" s="107" t="s">
        <v>13</v>
      </c>
      <c r="D2" s="108"/>
      <c r="E2" s="109"/>
      <c r="F2" s="36"/>
    </row>
    <row r="3" spans="1:11" ht="63" x14ac:dyDescent="0.25">
      <c r="A3" s="37" t="s">
        <v>43</v>
      </c>
      <c r="B3" s="35"/>
      <c r="C3" s="113" t="s">
        <v>14</v>
      </c>
      <c r="D3" s="114"/>
      <c r="E3" s="115"/>
      <c r="F3" s="36"/>
      <c r="H3" s="26" t="s">
        <v>18</v>
      </c>
      <c r="I3" s="26" t="s">
        <v>19</v>
      </c>
      <c r="J3" s="26" t="s">
        <v>20</v>
      </c>
      <c r="K3" s="26" t="s">
        <v>52</v>
      </c>
    </row>
    <row r="4" spans="1:11" ht="31.5" x14ac:dyDescent="0.25">
      <c r="A4" s="34" t="s">
        <v>44</v>
      </c>
      <c r="B4" s="35"/>
      <c r="C4" s="30" t="s">
        <v>15</v>
      </c>
      <c r="D4" s="29" t="s">
        <v>16</v>
      </c>
      <c r="E4" s="33" t="s">
        <v>17</v>
      </c>
      <c r="F4" s="36"/>
      <c r="H4" s="26" t="s">
        <v>21</v>
      </c>
      <c r="I4" s="26" t="s">
        <v>25</v>
      </c>
      <c r="J4" s="26">
        <v>1</v>
      </c>
      <c r="K4" s="26">
        <v>1</v>
      </c>
    </row>
    <row r="5" spans="1:11" ht="79.5" thickBot="1" x14ac:dyDescent="0.3">
      <c r="A5" s="37" t="s">
        <v>45</v>
      </c>
      <c r="B5" s="35"/>
      <c r="C5" s="32" t="s">
        <v>35</v>
      </c>
      <c r="D5" s="116" t="str">
        <f>CONCATENATE(H21,"_",I21,"_",J21,"_CO")</f>
        <v>MA_11_01_CO</v>
      </c>
      <c r="E5" s="117"/>
      <c r="F5" s="36"/>
      <c r="H5" s="26" t="s">
        <v>22</v>
      </c>
      <c r="I5" s="26" t="s">
        <v>26</v>
      </c>
      <c r="J5" s="26">
        <v>2</v>
      </c>
      <c r="K5" s="26">
        <v>2</v>
      </c>
    </row>
    <row r="6" spans="1:11" ht="32.25" thickBot="1" x14ac:dyDescent="0.3">
      <c r="A6" s="34" t="s">
        <v>10</v>
      </c>
      <c r="B6" s="35"/>
      <c r="C6" s="35"/>
      <c r="D6" s="35"/>
      <c r="E6" s="35"/>
      <c r="F6" s="36"/>
      <c r="H6" s="26" t="s">
        <v>23</v>
      </c>
      <c r="I6" s="26" t="s">
        <v>27</v>
      </c>
      <c r="J6" s="26">
        <v>3</v>
      </c>
      <c r="K6" s="26">
        <v>3</v>
      </c>
    </row>
    <row r="7" spans="1:11" ht="48" thickBot="1" x14ac:dyDescent="0.3">
      <c r="A7" s="37" t="s">
        <v>11</v>
      </c>
      <c r="B7" s="35"/>
      <c r="C7" s="66" t="s">
        <v>127</v>
      </c>
      <c r="D7" s="102" t="str">
        <f>CONCATENATE("SolicitudGrafica_",D5,".xls")</f>
        <v>SolicitudGrafica_MA_11_01_CO.xls</v>
      </c>
      <c r="E7" s="102"/>
      <c r="F7" s="103"/>
      <c r="H7" s="26" t="s">
        <v>24</v>
      </c>
      <c r="I7" s="26" t="s">
        <v>28</v>
      </c>
      <c r="J7" s="26">
        <v>4</v>
      </c>
      <c r="K7" s="26">
        <v>4</v>
      </c>
    </row>
    <row r="8" spans="1:11" ht="47.25" x14ac:dyDescent="0.25">
      <c r="A8" s="37" t="s">
        <v>53</v>
      </c>
      <c r="B8" s="35"/>
      <c r="C8" s="35"/>
      <c r="D8" s="35"/>
      <c r="E8" s="35"/>
      <c r="F8" s="36"/>
      <c r="I8" s="26" t="s">
        <v>29</v>
      </c>
      <c r="J8" s="26">
        <v>5</v>
      </c>
      <c r="K8" s="26">
        <v>5</v>
      </c>
    </row>
    <row r="9" spans="1:11" ht="47.25" x14ac:dyDescent="0.25">
      <c r="A9" s="37" t="s">
        <v>12</v>
      </c>
      <c r="B9" s="35"/>
      <c r="C9" s="35"/>
      <c r="D9" s="35"/>
      <c r="E9" s="35"/>
      <c r="F9" s="36"/>
      <c r="I9" s="26" t="s">
        <v>30</v>
      </c>
      <c r="J9" s="26">
        <v>6</v>
      </c>
      <c r="K9" s="26">
        <v>6</v>
      </c>
    </row>
    <row r="10" spans="1:11" ht="32.25" thickBot="1" x14ac:dyDescent="0.3">
      <c r="A10" s="38" t="s">
        <v>36</v>
      </c>
      <c r="B10" s="39"/>
      <c r="C10" s="39"/>
      <c r="D10" s="39"/>
      <c r="E10" s="39"/>
      <c r="F10" s="40"/>
      <c r="I10" s="26" t="s">
        <v>31</v>
      </c>
      <c r="J10" s="26">
        <v>7</v>
      </c>
      <c r="K10" s="26">
        <v>7</v>
      </c>
    </row>
    <row r="11" spans="1:11" x14ac:dyDescent="0.25">
      <c r="I11" s="26" t="s">
        <v>32</v>
      </c>
      <c r="J11" s="26">
        <v>8</v>
      </c>
      <c r="K11" s="26">
        <v>8</v>
      </c>
    </row>
    <row r="12" spans="1:11" ht="16.5" thickBot="1" x14ac:dyDescent="0.3">
      <c r="I12" s="26" t="s">
        <v>37</v>
      </c>
      <c r="J12" s="26">
        <v>9</v>
      </c>
      <c r="K12" s="26">
        <v>9</v>
      </c>
    </row>
    <row r="13" spans="1:11" x14ac:dyDescent="0.25">
      <c r="A13" s="104" t="s">
        <v>41</v>
      </c>
      <c r="B13" s="105"/>
      <c r="C13" s="105"/>
      <c r="D13" s="105"/>
      <c r="E13" s="105"/>
      <c r="F13" s="106"/>
      <c r="I13" s="26" t="s">
        <v>33</v>
      </c>
      <c r="J13" s="26">
        <v>10</v>
      </c>
      <c r="K13" s="26">
        <v>10</v>
      </c>
    </row>
    <row r="14" spans="1:11" ht="16.5" thickBot="1" x14ac:dyDescent="0.3">
      <c r="A14" s="37"/>
      <c r="B14" s="35"/>
      <c r="C14" s="35"/>
      <c r="D14" s="35"/>
      <c r="E14" s="35"/>
      <c r="F14" s="36"/>
      <c r="I14" s="26" t="s">
        <v>34</v>
      </c>
      <c r="J14" s="26">
        <v>11</v>
      </c>
      <c r="K14" s="26">
        <v>11</v>
      </c>
    </row>
    <row r="15" spans="1:11" x14ac:dyDescent="0.25">
      <c r="A15" s="34" t="s">
        <v>46</v>
      </c>
      <c r="B15" s="35"/>
      <c r="C15" s="107" t="s">
        <v>49</v>
      </c>
      <c r="D15" s="108"/>
      <c r="E15" s="108"/>
      <c r="F15" s="109"/>
      <c r="J15" s="26">
        <v>12</v>
      </c>
      <c r="K15" s="26">
        <v>12</v>
      </c>
    </row>
    <row r="16" spans="1:11" ht="67.150000000000006" customHeight="1" x14ac:dyDescent="0.25">
      <c r="A16" s="37" t="s">
        <v>47</v>
      </c>
      <c r="B16" s="35"/>
      <c r="C16" s="30" t="s">
        <v>15</v>
      </c>
      <c r="D16" s="29" t="s">
        <v>16</v>
      </c>
      <c r="E16" s="29" t="s">
        <v>17</v>
      </c>
      <c r="F16" s="31" t="s">
        <v>50</v>
      </c>
      <c r="J16" s="26">
        <v>13</v>
      </c>
      <c r="K16" s="26">
        <v>13</v>
      </c>
    </row>
    <row r="17" spans="1:11" ht="32.1" customHeight="1" thickBot="1" x14ac:dyDescent="0.3">
      <c r="A17" s="34" t="s">
        <v>44</v>
      </c>
      <c r="B17" s="35"/>
      <c r="C17" s="32" t="s">
        <v>35</v>
      </c>
      <c r="D17" s="110" t="str">
        <f>CONCATENATE(H21,"_",I21,"_",J21,"_",K45)</f>
        <v>MA_11_01_REC10</v>
      </c>
      <c r="E17" s="111"/>
      <c r="F17" s="112"/>
      <c r="J17" s="26">
        <v>14</v>
      </c>
      <c r="K17" s="26">
        <v>14</v>
      </c>
    </row>
    <row r="18" spans="1:11" ht="79.5" thickBot="1" x14ac:dyDescent="0.3">
      <c r="A18" s="37" t="s">
        <v>48</v>
      </c>
      <c r="B18" s="35"/>
      <c r="C18" s="66" t="s">
        <v>128</v>
      </c>
      <c r="D18" s="102" t="str">
        <f>CONCATENATE("SolicitudGrafica_",D17,".xls")</f>
        <v>SolicitudGrafica_MA_11_01_REC10.xls</v>
      </c>
      <c r="E18" s="102"/>
      <c r="F18" s="103"/>
      <c r="J18" s="26">
        <v>15</v>
      </c>
      <c r="K18" s="26">
        <v>15</v>
      </c>
    </row>
    <row r="19" spans="1:11" x14ac:dyDescent="0.25">
      <c r="A19" s="34" t="s">
        <v>10</v>
      </c>
      <c r="B19" s="35"/>
      <c r="C19" s="35"/>
      <c r="D19" s="35"/>
      <c r="E19" s="35"/>
      <c r="F19" s="36"/>
      <c r="H19" s="26">
        <v>3</v>
      </c>
      <c r="J19" s="26">
        <v>16</v>
      </c>
      <c r="K19" s="26">
        <v>16</v>
      </c>
    </row>
    <row r="20" spans="1:11" ht="63.75" thickBot="1" x14ac:dyDescent="0.3">
      <c r="A20" s="38" t="s">
        <v>51</v>
      </c>
      <c r="B20" s="39"/>
      <c r="C20" s="39"/>
      <c r="D20" s="39"/>
      <c r="E20" s="39"/>
      <c r="F20" s="40"/>
      <c r="H20" s="26">
        <v>1</v>
      </c>
      <c r="I20" s="26">
        <v>9</v>
      </c>
      <c r="J20" s="26">
        <v>1</v>
      </c>
      <c r="K20" s="26">
        <v>17</v>
      </c>
    </row>
    <row r="21" spans="1:11" x14ac:dyDescent="0.25">
      <c r="H21" s="26" t="str">
        <f>IF(INDEX(H4:H7,H20)=H4,"MA",IF(INDEX(H4:H7,H20)=H5,"CN",IF(INDEX(H4:H7,H20)=H6,"CS",IF(INDEX(H4:H7,H20)=H7,"LE"))))</f>
        <v>MA</v>
      </c>
      <c r="I21" s="26" t="str">
        <f>CONCATENATE(IF((I20+2)&lt;10,"0",""),I20+2)</f>
        <v>11</v>
      </c>
      <c r="J21" s="26" t="str">
        <f>CONCATENATE(IF(J20&lt;10,"0",""),J20)</f>
        <v>01</v>
      </c>
      <c r="K21" s="26">
        <v>18</v>
      </c>
    </row>
    <row r="22" spans="1:11" x14ac:dyDescent="0.25">
      <c r="K22" s="26">
        <v>19</v>
      </c>
    </row>
    <row r="23" spans="1:11" x14ac:dyDescent="0.25">
      <c r="K23" s="26">
        <v>20</v>
      </c>
    </row>
    <row r="24" spans="1:11" x14ac:dyDescent="0.25">
      <c r="K24" s="26">
        <v>21</v>
      </c>
    </row>
    <row r="25" spans="1:11" x14ac:dyDescent="0.25">
      <c r="K25" s="26">
        <v>22</v>
      </c>
    </row>
    <row r="26" spans="1:11" x14ac:dyDescent="0.25">
      <c r="K26" s="26">
        <v>23</v>
      </c>
    </row>
    <row r="27" spans="1:11" x14ac:dyDescent="0.25">
      <c r="K27" s="26">
        <v>24</v>
      </c>
    </row>
    <row r="28" spans="1:11" x14ac:dyDescent="0.25">
      <c r="K28" s="26">
        <v>25</v>
      </c>
    </row>
    <row r="29" spans="1:11" x14ac:dyDescent="0.25">
      <c r="K29" s="26">
        <v>26</v>
      </c>
    </row>
    <row r="30" spans="1:11" x14ac:dyDescent="0.25">
      <c r="K30" s="26">
        <v>27</v>
      </c>
    </row>
    <row r="31" spans="1:11" x14ac:dyDescent="0.25">
      <c r="K31" s="26">
        <v>28</v>
      </c>
    </row>
    <row r="32" spans="1:11" x14ac:dyDescent="0.25">
      <c r="K32" s="26">
        <v>29</v>
      </c>
    </row>
    <row r="33" spans="11:11" x14ac:dyDescent="0.25">
      <c r="K33" s="26">
        <v>30</v>
      </c>
    </row>
    <row r="34" spans="11:11" x14ac:dyDescent="0.25">
      <c r="K34" s="26">
        <v>31</v>
      </c>
    </row>
    <row r="35" spans="11:11" x14ac:dyDescent="0.25">
      <c r="K35" s="26">
        <v>32</v>
      </c>
    </row>
    <row r="36" spans="11:11" x14ac:dyDescent="0.25">
      <c r="K36" s="26">
        <v>33</v>
      </c>
    </row>
    <row r="37" spans="11:11" x14ac:dyDescent="0.25">
      <c r="K37" s="26">
        <v>34</v>
      </c>
    </row>
    <row r="38" spans="11:11" x14ac:dyDescent="0.25">
      <c r="K38" s="26">
        <v>35</v>
      </c>
    </row>
    <row r="39" spans="11:11" x14ac:dyDescent="0.25">
      <c r="K39" s="26">
        <v>36</v>
      </c>
    </row>
    <row r="40" spans="11:11" x14ac:dyDescent="0.25">
      <c r="K40" s="26">
        <v>37</v>
      </c>
    </row>
    <row r="41" spans="11:11" x14ac:dyDescent="0.25">
      <c r="K41" s="26">
        <v>38</v>
      </c>
    </row>
    <row r="42" spans="11:11" x14ac:dyDescent="0.25">
      <c r="K42" s="26">
        <v>39</v>
      </c>
    </row>
    <row r="43" spans="11:11" x14ac:dyDescent="0.25">
      <c r="K43" s="26">
        <v>40</v>
      </c>
    </row>
    <row r="44" spans="11:11" x14ac:dyDescent="0.25">
      <c r="K44" s="26">
        <v>1</v>
      </c>
    </row>
    <row r="45" spans="11:11" x14ac:dyDescent="0.25">
      <c r="K45" s="2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6" customWidth="1"/>
    <col min="2" max="2" width="22.25" style="26" customWidth="1"/>
    <col min="3" max="3" width="17.375" style="26" customWidth="1"/>
    <col min="4" max="4" width="10.875" style="26"/>
    <col min="5" max="5" width="11.75" style="26" customWidth="1"/>
    <col min="6" max="6" width="12.75" style="26" customWidth="1"/>
    <col min="7" max="7" width="11" style="26" customWidth="1"/>
    <col min="8" max="8" width="24.5" style="26" customWidth="1"/>
    <col min="9" max="9" width="22.25" style="26" customWidth="1"/>
    <col min="10" max="10" width="20.75" style="26" customWidth="1"/>
    <col min="11" max="11" width="44.5" style="26" customWidth="1"/>
    <col min="12" max="16384" width="10.875" style="26"/>
  </cols>
  <sheetData>
    <row r="1" spans="1:11" x14ac:dyDescent="0.25">
      <c r="A1" s="118" t="s">
        <v>56</v>
      </c>
      <c r="B1" s="118" t="s">
        <v>63</v>
      </c>
      <c r="C1" s="118" t="s">
        <v>64</v>
      </c>
      <c r="D1" s="118" t="s">
        <v>5</v>
      </c>
      <c r="E1" s="118" t="s">
        <v>65</v>
      </c>
      <c r="F1" s="118" t="s">
        <v>66</v>
      </c>
      <c r="G1" s="118" t="s">
        <v>67</v>
      </c>
      <c r="H1" s="119" t="s">
        <v>68</v>
      </c>
      <c r="I1" s="119"/>
      <c r="J1" s="119"/>
    </row>
    <row r="2" spans="1:11" x14ac:dyDescent="0.25">
      <c r="A2" s="118"/>
      <c r="B2" s="118"/>
      <c r="C2" s="118"/>
      <c r="D2" s="118"/>
      <c r="E2" s="118"/>
      <c r="F2" s="118"/>
      <c r="G2" s="118"/>
      <c r="H2" s="45" t="s">
        <v>65</v>
      </c>
      <c r="I2" s="45" t="s">
        <v>66</v>
      </c>
      <c r="J2" s="45" t="s">
        <v>67</v>
      </c>
    </row>
    <row r="3" spans="1:11" s="47" customFormat="1" x14ac:dyDescent="0.25">
      <c r="A3" s="46" t="s">
        <v>69</v>
      </c>
      <c r="B3" s="46" t="s">
        <v>70</v>
      </c>
      <c r="C3" s="46" t="s">
        <v>71</v>
      </c>
      <c r="D3" s="46" t="s">
        <v>72</v>
      </c>
      <c r="E3" s="46" t="s">
        <v>73</v>
      </c>
      <c r="F3" s="46"/>
      <c r="G3" s="46"/>
      <c r="H3" s="46" t="s">
        <v>130</v>
      </c>
      <c r="I3" s="46"/>
      <c r="J3" s="46"/>
    </row>
    <row r="4" spans="1:11" s="47" customFormat="1" x14ac:dyDescent="0.25">
      <c r="A4" s="48" t="s">
        <v>57</v>
      </c>
      <c r="B4" s="48" t="s">
        <v>74</v>
      </c>
      <c r="C4" s="48" t="s">
        <v>71</v>
      </c>
      <c r="D4" s="48" t="s">
        <v>72</v>
      </c>
      <c r="E4" s="48" t="s">
        <v>75</v>
      </c>
      <c r="F4" s="48" t="s">
        <v>76</v>
      </c>
      <c r="G4" s="48"/>
      <c r="H4" s="48" t="s">
        <v>131</v>
      </c>
      <c r="I4" s="48" t="s">
        <v>133</v>
      </c>
      <c r="J4" s="48"/>
    </row>
    <row r="5" spans="1:11" s="47" customFormat="1" x14ac:dyDescent="0.25">
      <c r="A5" s="49" t="s">
        <v>77</v>
      </c>
      <c r="B5" s="48" t="s">
        <v>78</v>
      </c>
      <c r="C5" s="48" t="s">
        <v>71</v>
      </c>
      <c r="D5" s="48" t="s">
        <v>72</v>
      </c>
      <c r="E5" s="48" t="s">
        <v>75</v>
      </c>
      <c r="F5" s="48" t="s">
        <v>76</v>
      </c>
      <c r="G5" s="50"/>
      <c r="H5" s="48" t="s">
        <v>131</v>
      </c>
      <c r="I5" s="48" t="s">
        <v>133</v>
      </c>
      <c r="J5" s="50"/>
    </row>
    <row r="6" spans="1:11" s="47" customFormat="1" x14ac:dyDescent="0.25">
      <c r="A6" s="48" t="s">
        <v>58</v>
      </c>
      <c r="B6" s="48" t="s">
        <v>79</v>
      </c>
      <c r="C6" s="48" t="s">
        <v>71</v>
      </c>
      <c r="D6" s="48" t="s">
        <v>72</v>
      </c>
      <c r="E6" s="48" t="s">
        <v>75</v>
      </c>
      <c r="F6" s="48" t="s">
        <v>76</v>
      </c>
      <c r="G6" s="48" t="s">
        <v>73</v>
      </c>
      <c r="H6" s="48" t="s">
        <v>131</v>
      </c>
      <c r="I6" s="48" t="s">
        <v>133</v>
      </c>
      <c r="J6" s="48" t="s">
        <v>134</v>
      </c>
    </row>
    <row r="7" spans="1:11" s="47" customFormat="1" ht="25.5" x14ac:dyDescent="0.25">
      <c r="A7" s="48" t="s">
        <v>80</v>
      </c>
      <c r="B7" s="48" t="s">
        <v>81</v>
      </c>
      <c r="C7" s="48" t="s">
        <v>71</v>
      </c>
      <c r="D7" s="48" t="s">
        <v>72</v>
      </c>
      <c r="E7" s="48" t="s">
        <v>75</v>
      </c>
      <c r="F7" s="48" t="s">
        <v>76</v>
      </c>
      <c r="G7" s="48"/>
      <c r="H7" s="48" t="s">
        <v>131</v>
      </c>
      <c r="I7" s="48" t="s">
        <v>133</v>
      </c>
      <c r="J7" s="48"/>
    </row>
    <row r="8" spans="1:11" s="47" customFormat="1" ht="25.5" x14ac:dyDescent="0.25">
      <c r="A8" s="48" t="s">
        <v>82</v>
      </c>
      <c r="B8" s="48" t="s">
        <v>83</v>
      </c>
      <c r="C8" s="48" t="s">
        <v>71</v>
      </c>
      <c r="D8" s="48" t="s">
        <v>72</v>
      </c>
      <c r="E8" s="48" t="s">
        <v>75</v>
      </c>
      <c r="F8" s="48" t="s">
        <v>76</v>
      </c>
      <c r="G8" s="48"/>
      <c r="H8" s="48" t="s">
        <v>131</v>
      </c>
      <c r="I8" s="48" t="s">
        <v>133</v>
      </c>
      <c r="J8" s="48"/>
    </row>
    <row r="9" spans="1:11" s="47" customFormat="1" x14ac:dyDescent="0.25">
      <c r="A9" s="48" t="s">
        <v>84</v>
      </c>
      <c r="B9" s="48" t="s">
        <v>85</v>
      </c>
      <c r="C9" s="48" t="s">
        <v>71</v>
      </c>
      <c r="D9" s="48" t="s">
        <v>72</v>
      </c>
      <c r="E9" s="48" t="s">
        <v>75</v>
      </c>
      <c r="F9" s="48" t="s">
        <v>76</v>
      </c>
      <c r="G9" s="48"/>
      <c r="H9" s="48" t="s">
        <v>131</v>
      </c>
      <c r="I9" s="48" t="s">
        <v>133</v>
      </c>
      <c r="J9" s="48"/>
    </row>
    <row r="10" spans="1:11" s="47" customFormat="1" x14ac:dyDescent="0.25">
      <c r="A10" s="48" t="s">
        <v>86</v>
      </c>
      <c r="B10" s="48" t="s">
        <v>87</v>
      </c>
      <c r="C10" s="48" t="s">
        <v>71</v>
      </c>
      <c r="D10" s="48" t="s">
        <v>72</v>
      </c>
      <c r="E10" s="48" t="s">
        <v>88</v>
      </c>
      <c r="F10" s="48"/>
      <c r="G10" s="48"/>
      <c r="H10" s="48" t="s">
        <v>130</v>
      </c>
      <c r="I10" s="48" t="s">
        <v>133</v>
      </c>
      <c r="J10" s="48"/>
    </row>
    <row r="11" spans="1:11" s="47" customFormat="1" ht="25.5" x14ac:dyDescent="0.25">
      <c r="A11" s="48" t="s">
        <v>89</v>
      </c>
      <c r="B11" s="48" t="s">
        <v>90</v>
      </c>
      <c r="C11" s="48" t="s">
        <v>71</v>
      </c>
      <c r="D11" s="48" t="s">
        <v>72</v>
      </c>
      <c r="E11" s="48" t="s">
        <v>75</v>
      </c>
      <c r="F11" s="48" t="s">
        <v>76</v>
      </c>
      <c r="G11" s="48"/>
      <c r="H11" s="48" t="s">
        <v>131</v>
      </c>
      <c r="I11" s="48" t="s">
        <v>133</v>
      </c>
      <c r="J11" s="48"/>
    </row>
    <row r="12" spans="1:11" s="47" customFormat="1" x14ac:dyDescent="0.25">
      <c r="A12" s="48" t="s">
        <v>91</v>
      </c>
      <c r="B12" s="48" t="s">
        <v>92</v>
      </c>
      <c r="C12" s="48" t="s">
        <v>71</v>
      </c>
      <c r="D12" s="48" t="s">
        <v>72</v>
      </c>
      <c r="E12" s="48" t="s">
        <v>75</v>
      </c>
      <c r="F12" s="48" t="s">
        <v>76</v>
      </c>
      <c r="G12" s="48"/>
      <c r="H12" s="48" t="s">
        <v>131</v>
      </c>
      <c r="I12" s="48" t="s">
        <v>133</v>
      </c>
      <c r="J12" s="48"/>
    </row>
    <row r="13" spans="1:11" ht="63" x14ac:dyDescent="0.25">
      <c r="A13" s="51" t="s">
        <v>93</v>
      </c>
      <c r="B13" s="51" t="s">
        <v>94</v>
      </c>
      <c r="C13" s="48" t="s">
        <v>71</v>
      </c>
      <c r="D13" s="52" t="s">
        <v>95</v>
      </c>
      <c r="E13" s="52"/>
      <c r="F13" s="53" t="s">
        <v>125</v>
      </c>
      <c r="G13" s="51"/>
      <c r="H13" s="48"/>
      <c r="I13" s="48" t="s">
        <v>130</v>
      </c>
      <c r="J13" s="51"/>
      <c r="K13" s="26" t="s">
        <v>96</v>
      </c>
    </row>
    <row r="14" spans="1:11" x14ac:dyDescent="0.25">
      <c r="A14" s="51" t="s">
        <v>97</v>
      </c>
      <c r="B14" s="51" t="s">
        <v>98</v>
      </c>
      <c r="C14" s="48" t="s">
        <v>71</v>
      </c>
      <c r="D14" s="52" t="s">
        <v>72</v>
      </c>
      <c r="E14" s="52"/>
      <c r="F14" s="53" t="s">
        <v>126</v>
      </c>
      <c r="G14" s="51"/>
      <c r="H14" s="48"/>
      <c r="I14" s="48" t="s">
        <v>130</v>
      </c>
      <c r="J14" s="51"/>
    </row>
    <row r="15" spans="1:11" ht="31.5" x14ac:dyDescent="0.25">
      <c r="A15" s="51" t="s">
        <v>99</v>
      </c>
      <c r="B15" s="51" t="s">
        <v>100</v>
      </c>
      <c r="C15" s="48" t="s">
        <v>101</v>
      </c>
      <c r="D15" s="51" t="s">
        <v>95</v>
      </c>
      <c r="E15" s="51" t="s">
        <v>124</v>
      </c>
      <c r="F15" s="51"/>
      <c r="G15" s="51"/>
      <c r="H15" s="48" t="s">
        <v>130</v>
      </c>
      <c r="I15" s="51"/>
      <c r="J15" s="51"/>
      <c r="K15" s="26" t="s">
        <v>102</v>
      </c>
    </row>
    <row r="16" spans="1:11" ht="94.5" x14ac:dyDescent="0.25">
      <c r="A16" s="53" t="s">
        <v>103</v>
      </c>
      <c r="B16" s="53"/>
      <c r="C16" s="49" t="s">
        <v>101</v>
      </c>
      <c r="D16" s="53" t="s">
        <v>104</v>
      </c>
      <c r="E16" s="52" t="s">
        <v>122</v>
      </c>
      <c r="F16" s="52" t="s">
        <v>123</v>
      </c>
      <c r="G16" s="52"/>
      <c r="H16" s="53" t="s">
        <v>132</v>
      </c>
      <c r="I16" s="53" t="s">
        <v>135</v>
      </c>
      <c r="J16" s="52"/>
      <c r="K16" s="54" t="s">
        <v>105</v>
      </c>
    </row>
    <row r="17" spans="1:11" ht="25.5" x14ac:dyDescent="0.25">
      <c r="A17" s="48" t="s">
        <v>106</v>
      </c>
      <c r="B17" s="48"/>
      <c r="C17" s="48" t="s">
        <v>71</v>
      </c>
      <c r="D17" s="48" t="s">
        <v>72</v>
      </c>
      <c r="E17" s="48" t="s">
        <v>107</v>
      </c>
      <c r="F17" s="48" t="s">
        <v>108</v>
      </c>
      <c r="G17" s="48"/>
      <c r="H17" s="55" t="s">
        <v>109</v>
      </c>
      <c r="I17" s="55" t="s">
        <v>110</v>
      </c>
      <c r="J17" s="48"/>
      <c r="K17" s="56" t="s">
        <v>111</v>
      </c>
    </row>
    <row r="20" spans="1:11" x14ac:dyDescent="0.25">
      <c r="A20" s="57" t="s">
        <v>112</v>
      </c>
    </row>
    <row r="21" spans="1:11" x14ac:dyDescent="0.25">
      <c r="A21" s="58" t="s">
        <v>113</v>
      </c>
      <c r="B21" s="59" t="s">
        <v>136</v>
      </c>
      <c r="C21" s="60" t="s">
        <v>22</v>
      </c>
      <c r="D21" s="59"/>
      <c r="E21" s="59"/>
    </row>
    <row r="22" spans="1:11" x14ac:dyDescent="0.25">
      <c r="A22" s="61" t="s">
        <v>114</v>
      </c>
      <c r="B22" s="67" t="s">
        <v>137</v>
      </c>
      <c r="C22" s="63" t="s">
        <v>138</v>
      </c>
      <c r="D22" s="62"/>
      <c r="E22" s="62"/>
    </row>
    <row r="23" spans="1:11" x14ac:dyDescent="0.25">
      <c r="A23" s="61" t="s">
        <v>115</v>
      </c>
      <c r="B23" s="67" t="s">
        <v>139</v>
      </c>
      <c r="C23" s="63" t="s">
        <v>140</v>
      </c>
      <c r="D23" s="62"/>
      <c r="E23" s="62"/>
    </row>
    <row r="24" spans="1:11" ht="31.5" x14ac:dyDescent="0.25">
      <c r="A24" s="61" t="s">
        <v>116</v>
      </c>
      <c r="B24" s="62" t="s">
        <v>141</v>
      </c>
      <c r="C24" s="63" t="s">
        <v>144</v>
      </c>
      <c r="D24" s="62"/>
      <c r="E24" s="62"/>
    </row>
    <row r="25" spans="1:11" x14ac:dyDescent="0.25">
      <c r="A25" s="61" t="s">
        <v>117</v>
      </c>
      <c r="B25" s="62" t="s">
        <v>142</v>
      </c>
      <c r="C25" s="63" t="s">
        <v>143</v>
      </c>
      <c r="D25" s="62"/>
      <c r="E25" s="62"/>
    </row>
    <row r="26" spans="1:11" ht="63" x14ac:dyDescent="0.25">
      <c r="A26" s="61" t="s">
        <v>118</v>
      </c>
      <c r="B26" s="62" t="s">
        <v>119</v>
      </c>
      <c r="C26" s="63" t="s">
        <v>120</v>
      </c>
      <c r="D26" s="62"/>
      <c r="E26" s="6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2015-04-22T18:41:02Z</dcterms:modified>
</cp:coreProperties>
</file>