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guion3.5ºREEMPLAZAR\"/>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I11" i="1"/>
  <c r="F11" i="1"/>
  <c r="G11" i="1"/>
  <c r="H11" i="1"/>
  <c r="I12" i="1"/>
  <c r="F12" i="1"/>
  <c r="G12" i="1"/>
  <c r="H12"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11" i="1"/>
  <c r="C12" i="1"/>
  <c r="C20" i="1"/>
  <c r="C21" i="1"/>
  <c r="C22" i="1"/>
  <c r="C10" i="1"/>
  <c r="F5" i="1"/>
  <c r="I21" i="2"/>
  <c r="K45" i="2"/>
  <c r="H21" i="2"/>
  <c r="J21" i="2"/>
  <c r="D17" i="2"/>
  <c r="D5" i="2"/>
  <c r="H10" i="1"/>
  <c r="G10" i="1"/>
</calcChain>
</file>

<file path=xl/sharedStrings.xml><?xml version="1.0" encoding="utf-8"?>
<sst xmlns="http://schemas.openxmlformats.org/spreadsheetml/2006/main" count="231" uniqueCount="156">
  <si>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</si>
  <si>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</si>
  <si>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</si>
  <si>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</si>
  <si>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</si>
  <si>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</si>
  <si>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</si>
  <si>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</si>
  <si>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</si>
  <si>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</si>
  <si>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</si>
  <si>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</si>
  <si>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</si>
  <si>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</si>
  <si>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</si>
  <si>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</si>
  <si>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</si>
  <si>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</si>
  <si>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</si>
  <si>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</si>
  <si>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</si>
  <si>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</si>
  <si>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</si>
  <si>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</si>
  <si>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</si>
  <si>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</si>
  <si>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</si>
  <si>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</si>
  <si>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</si>
  <si>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</si>
  <si>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</si>
  <si>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</si>
  <si>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</si>
  <si>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</si>
  <si>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</si>
  <si>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</si>
  <si>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</si>
  <si>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</si>
  <si>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</si>
  <si>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</si>
  <si>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</si>
  <si>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</si>
  <si>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</si>
  <si>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</si>
  <si>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</si>
  <si>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</si>
  <si>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</si>
  <si>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</si>
  <si>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</si>
  <si>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</si>
  <si>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</si>
  <si>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</si>
  <si>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</si>
  <si>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</si>
  <si>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</si>
  <si>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</si>
  <si>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</si>
  <si>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</si>
  <si>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</si>
  <si>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</si>
  <si>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</si>
  <si>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</si>
  <si>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</si>
  <si>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</si>
  <si>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</si>
  <si>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</si>
  <si>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</si>
  <si>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</si>
  <si>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</si>
  <si>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</si>
  <si>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</si>
  <si>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</si>
  <si>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</si>
  <si>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</si>
  <si>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</si>
  <si>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</si>
  <si>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</si>
  <si>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</si>
  <si>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</si>
  <si>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</si>
  <si>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</si>
  <si>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</si>
  <si>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</si>
  <si>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</si>
  <si>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</si>
  <si>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</si>
  <si>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</si>
  <si>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</si>
  <si>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</si>
  <si>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</si>
  <si>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</si>
  <si>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</si>
  <si>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</si>
  <si>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</si>
  <si>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</si>
  <si>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</si>
  <si>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</si>
  <si>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</si>
  <si>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</si>
  <si>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</si>
  <si>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</si>
  <si>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</si>
  <si>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</si>
  <si>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</si>
  <si>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</si>
  <si>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</si>
  <si>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</si>
  <si>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</si>
  <si>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</si>
  <si>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</si>
  <si>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</si>
  <si>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</si>
  <si>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</si>
  <si>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</si>
  <si>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</si>
  <si>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</si>
  <si>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</si>
  <si>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</si>
  <si>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</si>
  <si>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</si>
  <si>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</si>
  <si>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</si>
  <si>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</si>
  <si>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</si>
  <si>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</si>
  <si>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</si>
  <si>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</si>
  <si>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</si>
  <si>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</si>
  <si>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</si>
  <si>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</si>
  <si>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</si>
  <si>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</si>
  <si>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</si>
  <si>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</si>
  <si>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</si>
  <si>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</si>
  <si>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</si>
  <si>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</si>
  <si>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</si>
  <si>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</si>
  <si>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</si>
  <si>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</si>
  <si>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</si>
  <si>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</si>
  <si>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</si>
  <si>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</si>
  <si>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</si>
  <si>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IMG02</t>
  </si>
  <si>
    <t>IMG03</t>
  </si>
  <si>
    <t>Luisa Fernanda Nivia Romero</t>
  </si>
  <si>
    <t>La potenciación, la radicación y la logaritmación de números naturales</t>
  </si>
  <si>
    <t>Cuadrícula decorada</t>
  </si>
  <si>
    <t>Bloc de hojas</t>
  </si>
  <si>
    <t>Estructura con cubitos</t>
  </si>
  <si>
    <t>MA_05_03_CO_REC120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</si>
</sst>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3" fillId="5" borderId="5" xfId="0" applyFont="1" applyFill="1" applyBorder="1" applyAlignment="1">
      <alignment horizontal="center" vertical="center" wrapText="1"/>
    </xf>
    <xf numFmtId="0" fontId="23" fillId="0" borderId="5" xfId="0" applyFont="1" applyBorder="1" applyAlignment="1">
      <alignment horizontal="left" vertical="center" indent="3"/>
    </xf>
    <xf numFmtId="0" fontId="23" fillId="0" borderId="5" xfId="0" applyFont="1" applyBorder="1" applyAlignment="1">
      <alignment horizontal="lef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2" zoomScaleNormal="82" zoomScalePageLayoutView="140" workbookViewId="0">
      <selection activeCell="C7" sqref="C7"/>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106" t="s">
        <v>151</v>
      </c>
      <c r="D4" s="107"/>
      <c r="E4" s="55"/>
      <c r="F4" s="61" t="s">
        <v>56</v>
      </c>
      <c r="G4" s="62" t="s">
        <v>57</v>
      </c>
      <c r="H4" s="57"/>
      <c r="I4" s="57"/>
      <c r="J4" s="24"/>
      <c r="K4" s="24"/>
    </row>
    <row r="5" spans="1:16" ht="16.5" thickBot="1" x14ac:dyDescent="0.3">
      <c r="A5" s="55"/>
      <c r="B5" s="63" t="s">
        <v>2</v>
      </c>
      <c r="C5" s="86" t="s">
        <v>150</v>
      </c>
      <c r="D5" s="87"/>
      <c r="E5" s="55"/>
      <c r="F5" s="64" t="str">
        <f>IF(G4="Recurso","Motor del recurso","")</f>
        <v>Motor del recurso</v>
      </c>
      <c r="G5" s="64" t="s">
        <v>96</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155</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108" t="s">
        <v>10</v>
      </c>
      <c r="C9" s="6" t="s">
        <v>4</v>
      </c>
      <c r="D9" s="6" t="s">
        <v>5</v>
      </c>
      <c r="E9" s="6" t="s">
        <v>6</v>
      </c>
      <c r="F9" s="49" t="s">
        <v>62</v>
      </c>
      <c r="G9" s="49" t="s">
        <v>60</v>
      </c>
      <c r="H9" s="49" t="s">
        <v>61</v>
      </c>
      <c r="I9" s="49" t="s">
        <v>138</v>
      </c>
      <c r="J9" s="7" t="s">
        <v>7</v>
      </c>
      <c r="K9" s="8" t="s">
        <v>8</v>
      </c>
    </row>
    <row r="10" spans="1:16" s="71" customFormat="1" ht="60.6" customHeight="1" x14ac:dyDescent="0.25">
      <c r="A10" s="2" t="str">
        <f>IF(OR(B10&lt;&gt;"",J10&lt;&gt;""),"IMG01","")</f>
        <v>IMG01</v>
      </c>
      <c r="B10" s="109">
        <v>184343702</v>
      </c>
      <c r="C10" s="9" t="str">
        <f>IF(OR(B10&lt;&gt;"",J10&lt;&gt;""),IF($G$4="Recurso",CONCATENATE($G$4," ",$G$5),$G$4),"")</f>
        <v>Recurso M101</v>
      </c>
      <c r="D10" s="3" t="s">
        <v>146</v>
      </c>
      <c r="E10" s="3" t="s">
        <v>147</v>
      </c>
      <c r="F10" s="3" t="str">
        <f>IF(OR(B10&lt;&gt;"",J10&lt;&gt;""),CONCATENATE($C$7,"_",$A10,IF($G$4="Cuaderno de Estudio","_small",CONCATENATE(IF(I10="","","n"),IF(LEFT($G$5,1)="F",".jpg",".png")))),"")</f>
        <v>MA_05_03_CO_REC120_IMG01n.png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MA_05_03_CO_REC120_IMG01a.png</v>
      </c>
      <c r="I10" s="3" t="str">
        <f>IF(OR(B10&lt;&gt;"",J10&lt;&gt;""),IF($G$4="Recurso",IF(LEFT($G$5,1)="M",VLOOKUP($G$5,'Definición técnica de imagenes'!$A$3:$G$17,6,FALSE),IF($G$5="F1","","")),'Definición técnica de imagenes'!$F$16),"")</f>
        <v>500 x 500 px</v>
      </c>
      <c r="J10" s="51" t="s">
        <v>152</v>
      </c>
      <c r="K10" s="4"/>
    </row>
    <row r="11" spans="1:16" s="71" customFormat="1" ht="60.6" customHeight="1" x14ac:dyDescent="0.25">
      <c r="A11" s="2" t="s">
        <v>148</v>
      </c>
      <c r="B11" s="109">
        <v>100945348</v>
      </c>
      <c r="C11" s="9" t="str">
        <f t="shared" ref="C11:C22" si="0">IF(OR(B11&lt;&gt;"",J11&lt;&gt;""),IF($G$4="Recurso",CONCATENATE($G$4," ",$G$5),$G$4),"")</f>
        <v>Recurso M101</v>
      </c>
      <c r="D11" s="3" t="s">
        <v>146</v>
      </c>
      <c r="E11" s="3" t="s">
        <v>147</v>
      </c>
      <c r="F11" s="3" t="str">
        <f t="shared" ref="F11:F74" si="1">IF(OR(B11&lt;&gt;"",J11&lt;&gt;""),CONCATENATE($C$7,"_",$A11,IF($G$4="Cuaderno de Estudio","_small",CONCATENATE(IF(I11="","","n"),IF(LEFT($G$5,1)="F",".jpg",".png")))),"")</f>
        <v>MA_05_03_CO_REC120_IMG02n.png</v>
      </c>
      <c r="G11" s="3" t="str">
        <f>IF(F11&lt;&gt;"",IF($G$4="Recurso",IF(LEFT($G$5,1)="M",VLOOKUP($G$5,'Definición técnica de imagenes'!$A$3:$G$17,5,FALSE),IF($G$5="F1",'Definición técnica de imagenes'!$E$15,'Definición técnica de imagenes'!$F$13)),'Definición técnica de imagenes'!$E$16),"")</f>
        <v>286 x 286 px</v>
      </c>
      <c r="H11" s="3" t="str">
        <f t="shared" ref="H11:H74" si="2">IF(I11&lt;&gt;"",IF(OR(B11&lt;&gt;"",J11&lt;&gt;""),CONCATENATE($C$7,"_",$A11,IF($G$4="Cuaderno de Estudio","_zoom",CONCATENATE("a",IF(LEFT($G$5,1)="F",".jpg",".png")))),""),"")</f>
        <v>MA_05_03_CO_REC120_IMG02a.png</v>
      </c>
      <c r="I11" s="3" t="str">
        <f>IF(OR(B11&lt;&gt;"",J11&lt;&gt;""),IF($G$4="Recurso",IF(LEFT($G$5,1)="M",VLOOKUP($G$5,'Definición técnica de imagenes'!$A$3:$G$17,6,FALSE),IF($G$5="F1","","")),'Definición técnica de imagenes'!$F$16),"")</f>
        <v>500 x 500 px</v>
      </c>
      <c r="J11" s="51" t="s">
        <v>153</v>
      </c>
      <c r="K11" s="3"/>
    </row>
    <row r="12" spans="1:16" s="71" customFormat="1" ht="60.6" customHeight="1" x14ac:dyDescent="0.25">
      <c r="A12" s="2" t="s">
        <v>149</v>
      </c>
      <c r="B12" s="109">
        <v>84902851</v>
      </c>
      <c r="C12" s="9" t="str">
        <f t="shared" si="0"/>
        <v>Recurso M101</v>
      </c>
      <c r="D12" s="3" t="s">
        <v>146</v>
      </c>
      <c r="E12" s="3" t="s">
        <v>147</v>
      </c>
      <c r="F12" s="3" t="str">
        <f t="shared" si="1"/>
        <v>MA_05_03_CO_REC120_IMG03n.png</v>
      </c>
      <c r="G12" s="3" t="str">
        <f>IF(F12&lt;&gt;"",IF($G$4="Recurso",IF(LEFT($G$5,1)="M",VLOOKUP($G$5,'Definición técnica de imagenes'!$A$3:$G$17,5,FALSE),IF($G$5="F1",'Definición técnica de imagenes'!$E$15,'Definición técnica de imagenes'!$F$13)),'Definición técnica de imagenes'!$E$16),"")</f>
        <v>286 x 286 px</v>
      </c>
      <c r="H12" s="3" t="str">
        <f t="shared" si="2"/>
        <v>MA_05_03_CO_REC120_IMG03a.png</v>
      </c>
      <c r="I12" s="3" t="str">
        <f>IF(OR(B12&lt;&gt;"",J12&lt;&gt;""),IF($G$4="Recurso",IF(LEFT($G$5,1)="M",VLOOKUP($G$5,'Definición técnica de imagenes'!$A$3:$G$17,6,FALSE),IF($G$5="F1","","")),'Definición técnica de imagenes'!$F$16),"")</f>
        <v>500 x 500 px</v>
      </c>
      <c r="J12" s="51" t="s">
        <v>154</v>
      </c>
      <c r="K12" s="4"/>
    </row>
    <row r="13" spans="1:16" s="71" customFormat="1" ht="60.6" customHeight="1" x14ac:dyDescent="0.25">
      <c r="A13" s="2"/>
      <c r="B13" s="110"/>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13:A30" si="3">IF(OR(B20&lt;&gt;"",J20&lt;&gt;""),CONCATENATE(LEFT(A19,3),IF(MID(A19,4,2)+1&lt;10,CONCATENATE("0",MID(A19,4,2)+1))),"")</f>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x14ac:dyDescent="0.25">
      <c r="A21" s="2" t="str">
        <f t="shared" si="3"/>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2015-04-09T01:51:14Z</dcterms:modified>
</cp:coreProperties>
</file>