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8" i="1"/>
  <c r="A14" i="1"/>
  <c r="A15" i="1"/>
  <c r="A16" i="1"/>
  <c r="A17"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D18" i="2"/>
  <c r="D7" i="2"/>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C10" i="1"/>
  <c r="C11" i="1"/>
  <c r="C12" i="1"/>
  <c r="C13" i="1"/>
  <c r="C14" i="1"/>
  <c r="C15" i="1"/>
  <c r="C16" i="1"/>
  <c r="C17" i="1"/>
  <c r="C18" i="1"/>
  <c r="C19" i="1"/>
  <c r="C20" i="1"/>
  <c r="C21" i="1"/>
  <c r="F5" i="1"/>
  <c r="I21" i="2"/>
  <c r="K45" i="2"/>
  <c r="H21" i="2"/>
  <c r="J21" i="2"/>
  <c r="D17" i="2"/>
  <c r="D5" i="2"/>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<sst xmlns="http://schemas.openxmlformats.org/spreadsheetml/2006/main" count="233" uniqueCount="153">
  <si>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</si>
  <si>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</si>
  <si>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</si>
  <si>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</si>
  <si>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</si>
  <si>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</si>
  <si>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</si>
  <si>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</si>
  <si>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</si>
  <si>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</si>
  <si>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</si>
  <si>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</si>
  <si>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</si>
  <si>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</si>
  <si>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</si>
  <si>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</si>
  <si>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</si>
  <si>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</si>
  <si>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</si>
  <si>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</si>
  <si>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</si>
  <si>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</si>
  <si>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</si>
  <si>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</si>
  <si>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</si>
  <si>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</si>
  <si>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</si>
  <si>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</si>
  <si>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</si>
  <si>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</si>
  <si>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</si>
  <si>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</si>
  <si>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</si>
  <si>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</si>
  <si>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</si>
  <si>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</si>
  <si>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</si>
  <si>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</si>
  <si>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</si>
  <si>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</si>
  <si>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</si>
  <si>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</si>
  <si>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</si>
  <si>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</si>
  <si>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</si>
  <si>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</si>
  <si>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</si>
  <si>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</si>
  <si>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</si>
  <si>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</si>
  <si>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</si>
  <si>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</si>
  <si>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</si>
  <si>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</si>
  <si>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</si>
  <si>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</si>
  <si>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</si>
  <si>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</si>
  <si>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</si>
  <si>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</si>
  <si>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</si>
  <si>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</si>
  <si>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</si>
  <si>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</si>
  <si>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</si>
  <si>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</si>
  <si>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</si>
  <si>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</si>
  <si>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</si>
  <si>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</si>
  <si>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</si>
  <si>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</si>
  <si>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</si>
  <si>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</si>
  <si>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</si>
  <si>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</si>
  <si>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</si>
  <si>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</si>
  <si>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</si>
  <si>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</si>
  <si>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</si>
  <si>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</si>
  <si>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</si>
  <si>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</si>
  <si>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</si>
  <si>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</si>
  <si>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</si>
  <si>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</si>
  <si>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</si>
  <si>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</si>
  <si>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</si>
  <si>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</si>
  <si>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</si>
  <si>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</si>
  <si>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</si>
  <si>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</si>
  <si>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</si>
  <si>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</si>
  <si>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</si>
  <si>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</si>
  <si>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</si>
  <si>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</si>
  <si>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</si>
  <si>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</si>
  <si>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</si>
  <si>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</si>
  <si>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</si>
  <si>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</si>
  <si>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</si>
  <si>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</si>
  <si>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</si>
  <si>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</si>
  <si>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</si>
  <si>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</si>
  <si>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</si>
  <si>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</si>
  <si>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</si>
  <si>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</si>
  <si>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</si>
  <si>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</si>
  <si>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</si>
  <si>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</si>
  <si>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</si>
  <si>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</si>
  <si>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</si>
  <si>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</si>
  <si>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</si>
  <si>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</si>
  <si>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</si>
  <si>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</si>
  <si>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</si>
  <si>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</si>
  <si>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</si>
  <si>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</si>
  <si>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</si>
  <si>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</si>
  <si>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</si>
  <si>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</si>
  <si>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</si>
  <si>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</si>
  <si>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</si>
  <si>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</si>
  <si>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</si>
  <si>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</si>
  <si>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</si>
  <si>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MA_06_03_REC80</t>
  </si>
  <si>
    <t>Diana Margarita Gonzalez Martinez</t>
  </si>
  <si>
    <t>Las operaciones con números naturales</t>
  </si>
  <si>
    <t>Fotografía</t>
  </si>
  <si>
    <t>Horizontal</t>
  </si>
  <si>
    <t>IMG02</t>
  </si>
  <si>
    <t>IMG03</t>
  </si>
  <si>
    <t>IMG04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</si>
</sst>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341312</xdr:colOff>
      <xdr:row>9</xdr:row>
      <xdr:rowOff>47625</xdr:rowOff>
    </xdr:from>
    <xdr:to>
      <xdr:col>10</xdr:col>
      <xdr:colOff>1881187</xdr:colOff>
      <xdr:row>9</xdr:row>
      <xdr:rowOff>1023939</xdr:rowOff>
    </xdr:to>
    <xdr:pic>
      <xdr:nvPicPr>
        <xdr:cNvPr id="2" name="Imagen 1" descr="http://thumb1.shutterstock.com/display_pic_with_logo/463936/463936,1320770587,4/stock-photo-shopping-woman-excited-showing-price-tag-at-clothes-sale-in-clothing-store-smiling-cheerful-woman-88374013.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668875" y="2000250"/>
          <a:ext cx="1539875" cy="976314"/>
        </a:xfrm>
        <a:prstGeom prst="rect">
          <a:avLst/>
        </a:prstGeom>
        <a:noFill/>
        <a:ln>
          <a:noFill/>
        </a:ln>
      </xdr:spPr>
    </xdr:pic>
    <xdr:clientData/>
  </xdr:twoCellAnchor>
  <xdr:twoCellAnchor editAs="oneCell">
    <xdr:from>
      <xdr:col>10</xdr:col>
      <xdr:colOff>388936</xdr:colOff>
      <xdr:row>10</xdr:row>
      <xdr:rowOff>39688</xdr:rowOff>
    </xdr:from>
    <xdr:to>
      <xdr:col>10</xdr:col>
      <xdr:colOff>1643061</xdr:colOff>
      <xdr:row>10</xdr:row>
      <xdr:rowOff>912812</xdr:rowOff>
    </xdr:to>
    <xdr:pic>
      <xdr:nvPicPr>
        <xdr:cNvPr id="4" name="Imagen 3" descr="http://thumb9.shutterstock.com/display_pic_with_logo/757165/127617116/stock-photo-happy-grandma-with-grandson-embracing-outdoor-127617116.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716499" y="3048001"/>
          <a:ext cx="1254125" cy="873124"/>
        </a:xfrm>
        <a:prstGeom prst="rect">
          <a:avLst/>
        </a:prstGeom>
        <a:noFill/>
        <a:ln>
          <a:noFill/>
        </a:ln>
      </xdr:spPr>
    </xdr:pic>
    <xdr:clientData/>
  </xdr:twoCellAnchor>
  <xdr:twoCellAnchor editAs="oneCell">
    <xdr:from>
      <xdr:col>10</xdr:col>
      <xdr:colOff>484187</xdr:colOff>
      <xdr:row>11</xdr:row>
      <xdr:rowOff>47625</xdr:rowOff>
    </xdr:from>
    <xdr:to>
      <xdr:col>10</xdr:col>
      <xdr:colOff>1722436</xdr:colOff>
      <xdr:row>11</xdr:row>
      <xdr:rowOff>1016000</xdr:rowOff>
    </xdr:to>
    <xdr:pic>
      <xdr:nvPicPr>
        <xdr:cNvPr id="5" name="Imagen 4" descr="http://thumb1.shutterstock.com/display_pic_with_logo/789406/154428914/stock-vector-funny-cartoon-illustration-of-young-people-with-hipster-fashion-style-154428914.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811750" y="4056063"/>
          <a:ext cx="1238249" cy="968375"/>
        </a:xfrm>
        <a:prstGeom prst="rect">
          <a:avLst/>
        </a:prstGeom>
        <a:noFill/>
        <a:ln>
          <a:noFill/>
        </a:ln>
      </xdr:spPr>
    </xdr:pic>
    <xdr:clientData/>
  </xdr:twoCellAnchor>
  <xdr:twoCellAnchor editAs="oneCell">
    <xdr:from>
      <xdr:col>10</xdr:col>
      <xdr:colOff>285750</xdr:colOff>
      <xdr:row>12</xdr:row>
      <xdr:rowOff>71437</xdr:rowOff>
    </xdr:from>
    <xdr:to>
      <xdr:col>10</xdr:col>
      <xdr:colOff>1809750</xdr:colOff>
      <xdr:row>12</xdr:row>
      <xdr:rowOff>1023937</xdr:rowOff>
    </xdr:to>
    <xdr:pic>
      <xdr:nvPicPr>
        <xdr:cNvPr id="6" name="Imagen 5" descr="http://thumb1.shutterstock.com/display_pic_with_logo/1294/1294,1320867710,44/stock-photo-group-of-colombian-friends-with-the-flag-and-thumbs-up-88464322.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613313" y="5127625"/>
          <a:ext cx="1524000" cy="952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120" zoomScaleNormal="120" zoomScalePageLayoutView="140" workbookViewId="0">
      <pane ySplit="9" topLeftCell="A13" activePane="bottomLeft" state="frozen"/>
      <selection pane="bottomLeft" activeCell="A13" sqref="A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1" t="s">
        <v>21</v>
      </c>
      <c r="D2" s="82"/>
      <c r="F2" s="74" t="s">
        <v>0</v>
      </c>
      <c r="G2" s="75"/>
      <c r="H2" s="49"/>
      <c r="I2" s="49"/>
      <c r="J2" s="16"/>
    </row>
    <row r="3" spans="1:16" ht="15.75" x14ac:dyDescent="0.25">
      <c r="A3" s="1"/>
      <c r="B3" s="4" t="s">
        <v>8</v>
      </c>
      <c r="C3" s="105">
        <v>6</v>
      </c>
      <c r="D3" s="106"/>
      <c r="F3" s="76"/>
      <c r="G3" s="77"/>
      <c r="H3" s="49"/>
      <c r="I3" s="49"/>
      <c r="J3" s="16"/>
    </row>
    <row r="4" spans="1:16" ht="16.5" x14ac:dyDescent="0.3">
      <c r="A4" s="1"/>
      <c r="B4" s="4" t="s">
        <v>54</v>
      </c>
      <c r="C4" s="83" t="s">
        <v>147</v>
      </c>
      <c r="D4" s="84"/>
      <c r="E4" s="5"/>
      <c r="F4" s="48" t="s">
        <v>55</v>
      </c>
      <c r="G4" s="47" t="s">
        <v>56</v>
      </c>
      <c r="H4" s="49"/>
      <c r="I4" s="49"/>
      <c r="J4" s="16"/>
      <c r="K4" s="16"/>
    </row>
    <row r="5" spans="1:16" ht="16.5" thickBot="1" x14ac:dyDescent="0.3">
      <c r="A5" s="1"/>
      <c r="B5" s="6" t="s">
        <v>1</v>
      </c>
      <c r="C5" s="85" t="s">
        <v>146</v>
      </c>
      <c r="D5" s="86"/>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145</v>
      </c>
      <c r="D7" s="32"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83.25" customHeight="1" x14ac:dyDescent="0.25">
      <c r="A10" s="73" t="s">
        <v>142</v>
      </c>
      <c r="B10" s="13">
        <v>88374013</v>
      </c>
      <c r="C10" s="27" t="str">
        <f t="shared" ref="C10:C73" si="0">IF(OR(B10&lt;&gt;"",J10&lt;&gt;""),IF($G$4="Recurso",CONCATENATE($G$4," ",$G$5),$G$4),"")</f>
        <v>Recurso M101</v>
      </c>
      <c r="D10" s="14" t="s">
        <v>148</v>
      </c>
      <c r="E10" s="14" t="s">
        <v>149</v>
      </c>
      <c r="F10" s="14" t="str">
        <f t="shared" ref="F10:F73" si="1">IF(OR(B10&lt;&gt;"",J10&lt;&gt;""),CONCATENATE($C$7,"_",$A10,IF($G$4="Cuaderno de Estudio","_small",CONCATENATE(IF(I10="","","n"),IF(LEFT($G$5,1)="F",".jpg",".png")))),"")</f>
        <v>MA_06_03_REC80_IMG01n.png</v>
      </c>
      <c r="G10" s="14" t="str">
        <f>IF(F10&lt;&gt;"",IF($G$4="Recurso",IF(LEFT($G$5,1)="M",VLOOKUP($G$5,'Definición técnica de imagenes'!$A$3:$G$17,5,FALSE),IF($G$5="F1",'Definición técnica de imagenes'!$E$15,'Definición técnica de imagenes'!$F$13)),'Definición técnica de imagenes'!$E$16),"")</f>
        <v>286 x 286 px</v>
      </c>
      <c r="H10" s="14" t="str">
        <f t="shared" ref="H10:H73" si="2">IF(AND(I10&lt;&gt;"",I10&lt;&gt;0),IF(OR(B10&lt;&gt;"",J10&lt;&gt;""),CONCATENATE($C$7,"_",$A10,IF($G$4="Cuaderno de Estudio","_zoom",CONCATENATE("a",IF(LEFT($G$5,1)="F",".jpg",".png")))),""),"")</f>
        <v>MA_06_03_REC80_IMG01a.png</v>
      </c>
      <c r="I10" s="14" t="str">
        <f>IF(OR(B10&lt;&gt;"",J10&lt;&gt;""),IF($G$4="Recurso",IF(LEFT($G$5,1)="M",IF(VLOOKUP($G$5,'Definición técnica de imagenes'!$A$3:$G$17,6,FALSE)=0,"",VLOOKUP($G$5,'Definición técnica de imagenes'!$A$3:$G$17,6,FALSE)),IF($G$5="F1","","")),'Definición técnica de imagenes'!$F$16),"")</f>
        <v>500 x 500 px</v>
      </c>
      <c r="J10" s="19"/>
      <c r="K10" s="15"/>
    </row>
    <row r="11" spans="1:16" s="12" customFormat="1" ht="78.75" customHeight="1" x14ac:dyDescent="0.25">
      <c r="A11" s="73" t="s">
        <v>150</v>
      </c>
      <c r="B11" s="13">
        <v>127617116</v>
      </c>
      <c r="C11" s="27" t="str">
        <f t="shared" si="0"/>
        <v>Recurso M101</v>
      </c>
      <c r="D11" s="14" t="s">
        <v>148</v>
      </c>
      <c r="E11" s="14" t="s">
        <v>149</v>
      </c>
      <c r="F11" s="14" t="str">
        <f t="shared" si="1"/>
        <v>MA_06_03_REC80_IMG02n.png</v>
      </c>
      <c r="G11" s="14" t="str">
        <f>IF(F11&lt;&gt;"",IF($G$4="Recurso",IF(LEFT($G$5,1)="M",VLOOKUP($G$5,'Definición técnica de imagenes'!$A$3:$G$17,5,FALSE),IF($G$5="F1",'Definición técnica de imagenes'!$E$15,'Definición técnica de imagenes'!$F$13)),'Definición técnica de imagenes'!$E$16),"")</f>
        <v>286 x 286 px</v>
      </c>
      <c r="H11" s="14" t="str">
        <f t="shared" si="2"/>
        <v>MA_06_03_REC80_IMG02a.png</v>
      </c>
      <c r="I11" s="14" t="str">
        <f>IF(OR(B11&lt;&gt;"",J11&lt;&gt;""),IF($G$4="Recurso",IF(LEFT($G$5,1)="M",IF(VLOOKUP($G$5,'Definición técnica de imagenes'!$A$3:$G$17,6,FALSE)=0,"",VLOOKUP($G$5,'Definición técnica de imagenes'!$A$3:$G$17,6,FALSE)),IF($G$5="F1","","")),'Definición técnica de imagenes'!$F$16),"")</f>
        <v>500 x 500 px</v>
      </c>
      <c r="J11" s="19"/>
      <c r="K11" s="19"/>
    </row>
    <row r="12" spans="1:16" s="12" customFormat="1" ht="82.5" customHeight="1" x14ac:dyDescent="0.25">
      <c r="A12" s="73" t="s">
        <v>151</v>
      </c>
      <c r="B12" s="13">
        <v>154428914</v>
      </c>
      <c r="C12" s="27" t="str">
        <f t="shared" si="0"/>
        <v>Recurso M101</v>
      </c>
      <c r="D12" s="14" t="s">
        <v>148</v>
      </c>
      <c r="E12" s="14" t="s">
        <v>149</v>
      </c>
      <c r="F12" s="14" t="str">
        <f t="shared" si="1"/>
        <v>MA_06_03_REC80_IMG03n.png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MA_06_03_REC80_IMG03a.png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83.25" customHeight="1" x14ac:dyDescent="0.25">
      <c r="A13" s="73" t="s">
        <v>152</v>
      </c>
      <c r="B13" s="13">
        <v>88464322</v>
      </c>
      <c r="C13" s="27" t="str">
        <f t="shared" si="0"/>
        <v>Recurso M101</v>
      </c>
      <c r="D13" s="14" t="s">
        <v>148</v>
      </c>
      <c r="E13" s="14" t="s">
        <v>149</v>
      </c>
      <c r="F13" s="14" t="str">
        <f t="shared" si="1"/>
        <v>MA_06_03_REC80_IMG04n.png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MA_06_03_REC80_IMG04a.png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x14ac:dyDescent="0.25">
      <c r="A14" s="13" t="str">
        <f t="shared" ref="A14:A17" si="3">IF(OR(B14&lt;&gt;"",J14&lt;&gt;""),CONCATENATE(LEFT(A13,3),IF(MID(A13,4,2)+1&lt;10,CONCATENATE("0",MID(A13,4,2)+1))),"")</f>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21"/>
      <c r="K14" s="21"/>
    </row>
    <row r="15" spans="1:16" s="12" customFormat="1" ht="14.25" x14ac:dyDescent="0.3">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8"/>
      <c r="K15" s="30"/>
    </row>
    <row r="16" spans="1:16" s="12" customFormat="1" x14ac:dyDescent="0.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4.25" x14ac:dyDescent="0.3">
      <c r="A18" s="13" t="str">
        <f>IF(OR(B18&lt;&gt;"",J18&lt;&gt;""),CONCATENATE(LEFT(A17,3),IF(MID(A17,4,2)+1&lt;10,CONCATENATE("0",MID(A17,4,2)+1),MID(A17,4,2)+1)),"")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8"/>
      <c r="K18" s="30"/>
    </row>
    <row r="19" spans="1:11" s="12" customFormat="1" x14ac:dyDescent="0.25">
      <c r="A19" s="13" t="str">
        <f t="shared" ref="A19:A82" si="4">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9"/>
      <c r="K19" s="21"/>
    </row>
    <row r="20" spans="1:11" s="12" customFormat="1" x14ac:dyDescent="0.25">
      <c r="A20" s="13" t="str">
        <f t="shared" si="4"/>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21"/>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20"/>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2"/>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3"/>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ref="C74:C107" si="5">IF(OR(B74&lt;&gt;"",J74&lt;&gt;""),IF($G$4="Recurso",CONCATENATE($G$4," ",$G$5),$G$4),"")</f>
        <v/>
      </c>
      <c r="D74" s="14"/>
      <c r="E74" s="14"/>
      <c r="F74" s="14" t="str">
        <f t="shared" ref="F74:F107" si="6">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7">IF(AND(I74&lt;&gt;"",I74&lt;&gt;0),IF(OR(B74&lt;&gt;"",J74&lt;&gt;""),CONCATENATE($C$7,"_",$A74,IF($G$4="Cuaderno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si="5"/>
        <v/>
      </c>
      <c r="D75" s="14"/>
      <c r="E75" s="14"/>
      <c r="F75" s="14" t="str">
        <f t="shared" si="6"/>
        <v/>
      </c>
      <c r="G75" s="14" t="str">
        <f>IF(F75&lt;&gt;"",IF($G$4="Recurso",IF(LEFT($G$5,1)="M",VLOOKUP($G$5,'Definición técnica de imagenes'!$A$3:$G$17,5,FALSE),IF($G$5="F1",'Definición técnica de imagenes'!$E$15,'Definición técnica de imagenes'!$F$13)),'Definición técnica de imagenes'!$E$16),"")</f>
        <v/>
      </c>
      <c r="H75" s="14" t="str">
        <f t="shared" si="7"/>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ref="A83:A107" si="8">IF(OR(B83&lt;&gt;"",J83&lt;&gt;""),CONCATENATE(LEFT(A82,3),IF(MID(A82,4,2)+1&lt;10,CONCATENATE("0",MID(A82,4,2)+1),MID(A82,4,2)+1)),"")</f>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8"/>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9" t="s">
        <v>38</v>
      </c>
      <c r="B1" s="90"/>
      <c r="C1" s="90"/>
      <c r="D1" s="90"/>
      <c r="E1" s="90"/>
      <c r="F1" s="91"/>
    </row>
    <row r="2" spans="1:11" x14ac:dyDescent="0.25">
      <c r="A2" s="39" t="s">
        <v>42</v>
      </c>
      <c r="B2" s="40"/>
      <c r="C2" s="92" t="s">
        <v>13</v>
      </c>
      <c r="D2" s="93"/>
      <c r="E2" s="94"/>
      <c r="F2" s="41"/>
    </row>
    <row r="3" spans="1:11" ht="63" x14ac:dyDescent="0.25">
      <c r="A3" s="42" t="s">
        <v>43</v>
      </c>
      <c r="B3" s="40"/>
      <c r="C3" s="98" t="s">
        <v>14</v>
      </c>
      <c r="D3" s="99"/>
      <c r="E3" s="100"/>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1" t="str">
        <f>CONCATENATE(H21,"_",I21,"_",J21,"_CO")</f>
        <v>LE_07_04_CO</v>
      </c>
      <c r="E5" s="102"/>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7" t="str">
        <f>CONCATENATE("SolicitudGrafica_",D5,".xls")</f>
        <v>SolicitudGrafica_LE_07_04_CO.xls</v>
      </c>
      <c r="E7" s="87"/>
      <c r="F7" s="88"/>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9" t="s">
        <v>41</v>
      </c>
      <c r="B13" s="90"/>
      <c r="C13" s="90"/>
      <c r="D13" s="90"/>
      <c r="E13" s="90"/>
      <c r="F13" s="91"/>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2" t="s">
        <v>49</v>
      </c>
      <c r="D15" s="93"/>
      <c r="E15" s="93"/>
      <c r="F15" s="94"/>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5" t="str">
        <f>CONCATENATE(H21,"_",I21,"_",J21,"_",K45)</f>
        <v>LE_07_04_REC10</v>
      </c>
      <c r="E17" s="96"/>
      <c r="F17" s="97"/>
      <c r="J17" s="31">
        <v>14</v>
      </c>
      <c r="K17" s="31">
        <v>14</v>
      </c>
    </row>
    <row r="18" spans="1:11" ht="79.5" thickBot="1" x14ac:dyDescent="0.3">
      <c r="A18" s="42" t="s">
        <v>48</v>
      </c>
      <c r="B18" s="40"/>
      <c r="C18" s="71" t="s">
        <v>128</v>
      </c>
      <c r="D18" s="87" t="str">
        <f>CONCATENATE("SolicitudGrafica_",D17,".xls")</f>
        <v>SolicitudGrafica_LE_07_04_REC10.xls</v>
      </c>
      <c r="E18" s="87"/>
      <c r="F18" s="88"/>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2015-04-13T02:19:30Z</dcterms:modified>
</cp:coreProperties>
</file>