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EdgarJosué\Documents\GitHub\Matematicas\fuentes\contenidos\grado10\guion02\"/>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8800" windowHeight="1183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concurrentCalc="0"/>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H20" i="1"/>
  <c r="I21" i="1"/>
  <c r="H21" i="1"/>
  <c r="I22" i="1"/>
  <c r="H22" i="1"/>
  <c r="I23" i="1"/>
  <c r="H23" i="1"/>
  <c r="I24" i="1"/>
  <c r="H24" i="1"/>
  <c r="I25" i="1"/>
  <c r="H25" i="1"/>
  <c r="I26" i="1"/>
  <c r="H26" i="1"/>
  <c r="I27" i="1"/>
  <c r="H27" i="1"/>
  <c r="I28" i="1"/>
  <c r="H28" i="1"/>
  <c r="I29" i="1"/>
  <c r="H29" i="1"/>
  <c r="I30" i="1"/>
  <c r="H30" i="1"/>
  <c r="I31" i="1"/>
  <c r="H31" i="1"/>
  <c r="I32" i="1"/>
  <c r="H32" i="1"/>
  <c r="I33" i="1"/>
  <c r="H33" i="1"/>
  <c r="I34" i="1"/>
  <c r="H34" i="1"/>
  <c r="I35" i="1"/>
  <c r="H35" i="1"/>
  <c r="I36" i="1"/>
  <c r="H36" i="1"/>
  <c r="I37" i="1"/>
  <c r="H37" i="1"/>
  <c r="I38" i="1"/>
  <c r="H38" i="1"/>
  <c r="I39" i="1"/>
  <c r="H39" i="1"/>
  <c r="I40" i="1"/>
  <c r="H40" i="1"/>
  <c r="I41" i="1"/>
  <c r="H41" i="1"/>
  <c r="I42" i="1"/>
  <c r="H42" i="1"/>
  <c r="I43" i="1"/>
  <c r="H43" i="1"/>
  <c r="I44" i="1"/>
  <c r="H44" i="1"/>
  <c r="I45" i="1"/>
  <c r="H45" i="1"/>
  <c r="I46" i="1"/>
  <c r="H46" i="1"/>
  <c r="I47" i="1"/>
  <c r="H47" i="1"/>
  <c r="I48" i="1"/>
  <c r="H48" i="1"/>
  <c r="I49" i="1"/>
  <c r="H49" i="1"/>
  <c r="I50" i="1"/>
  <c r="H50" i="1"/>
  <c r="I51" i="1"/>
  <c r="H51" i="1"/>
  <c r="I52" i="1"/>
  <c r="H52" i="1"/>
  <c r="I53" i="1"/>
  <c r="H53" i="1"/>
  <c r="I54" i="1"/>
  <c r="H54" i="1"/>
  <c r="I55" i="1"/>
  <c r="H55" i="1"/>
  <c r="I56" i="1"/>
  <c r="H56" i="1"/>
  <c r="I57" i="1"/>
  <c r="H57" i="1"/>
  <c r="I58" i="1"/>
  <c r="H58" i="1"/>
  <c r="I59" i="1"/>
  <c r="H59" i="1"/>
  <c r="I60" i="1"/>
  <c r="H60" i="1"/>
  <c r="F60" i="1"/>
  <c r="G60" i="1"/>
  <c r="I61" i="1"/>
  <c r="H61" i="1"/>
  <c r="I62" i="1"/>
  <c r="H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F61" i="1"/>
  <c r="G61" i="1"/>
  <c r="K45" i="2"/>
  <c r="J21" i="2"/>
  <c r="H21" i="2"/>
  <c r="I21" i="2"/>
  <c r="D17" i="2"/>
  <c r="D18"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A11" i="1"/>
  <c r="M8" i="1"/>
  <c r="M7" i="1"/>
  <c r="M6" i="1"/>
  <c r="M5" i="1"/>
  <c r="F5" i="1"/>
  <c r="M4" i="1"/>
  <c r="M3" i="1"/>
  <c r="M2" i="1"/>
  <c r="M1" i="1"/>
  <c r="E9" i="1"/>
  <c r="D5" i="2"/>
  <c r="D7" i="2"/>
  <c r="A12" i="1"/>
  <c r="A13" i="1"/>
  <c r="A14" i="1"/>
  <c r="A15" i="1"/>
  <c r="A16" i="1"/>
  <c r="A17" i="1"/>
  <c r="A18" i="1"/>
  <c r="A19" i="1"/>
  <c r="A20" i="1"/>
  <c r="F20" i="1"/>
  <c r="G20" i="1"/>
  <c r="A21" i="1"/>
  <c r="F21" i="1"/>
  <c r="G21" i="1"/>
  <c r="A22" i="1"/>
  <c r="F22" i="1"/>
  <c r="G22" i="1"/>
  <c r="A23" i="1"/>
  <c r="F23" i="1"/>
  <c r="G23" i="1"/>
  <c r="A24" i="1"/>
  <c r="F24" i="1"/>
  <c r="G24" i="1"/>
  <c r="A25" i="1"/>
  <c r="F25" i="1"/>
  <c r="G25" i="1"/>
  <c r="A26" i="1"/>
  <c r="F26" i="1"/>
  <c r="G26" i="1"/>
  <c r="A27" i="1"/>
  <c r="F27" i="1"/>
  <c r="G27" i="1"/>
  <c r="A28" i="1"/>
  <c r="F28" i="1"/>
  <c r="G28" i="1"/>
  <c r="A29" i="1"/>
  <c r="F29" i="1"/>
  <c r="G29" i="1"/>
  <c r="A30" i="1"/>
  <c r="F30" i="1"/>
  <c r="G30" i="1"/>
  <c r="A31" i="1"/>
  <c r="F31" i="1"/>
  <c r="G31" i="1"/>
  <c r="A32" i="1"/>
  <c r="F32" i="1"/>
  <c r="G32" i="1"/>
  <c r="A33" i="1"/>
  <c r="F33" i="1"/>
  <c r="G33" i="1"/>
  <c r="A34" i="1"/>
  <c r="F34" i="1"/>
  <c r="G34" i="1"/>
  <c r="A35" i="1"/>
  <c r="F35" i="1"/>
  <c r="G35" i="1"/>
  <c r="A36" i="1"/>
  <c r="F36" i="1"/>
  <c r="G36" i="1"/>
  <c r="A37" i="1"/>
  <c r="F37" i="1"/>
  <c r="G37" i="1"/>
  <c r="A38" i="1"/>
  <c r="F38" i="1"/>
  <c r="G38" i="1"/>
  <c r="A39" i="1"/>
  <c r="F39" i="1"/>
  <c r="G39" i="1"/>
  <c r="A40" i="1"/>
  <c r="F40" i="1"/>
  <c r="G40" i="1"/>
  <c r="A41" i="1"/>
  <c r="F41" i="1"/>
  <c r="G41" i="1"/>
  <c r="A42" i="1"/>
  <c r="F42" i="1"/>
  <c r="G42" i="1"/>
  <c r="A43" i="1"/>
  <c r="F43" i="1"/>
  <c r="G43" i="1"/>
  <c r="A44" i="1"/>
  <c r="F44" i="1"/>
  <c r="G44" i="1"/>
  <c r="A45" i="1"/>
  <c r="F45" i="1"/>
  <c r="G45" i="1"/>
  <c r="A46" i="1"/>
  <c r="F46" i="1"/>
  <c r="G46" i="1"/>
  <c r="A47" i="1"/>
  <c r="F47" i="1"/>
  <c r="G47" i="1"/>
  <c r="A48" i="1"/>
  <c r="F48" i="1"/>
  <c r="G48" i="1"/>
  <c r="A49" i="1"/>
  <c r="F49" i="1"/>
  <c r="G49" i="1"/>
  <c r="A50" i="1"/>
  <c r="F50" i="1"/>
  <c r="G50" i="1"/>
  <c r="A51" i="1"/>
  <c r="F51" i="1"/>
  <c r="G51" i="1"/>
  <c r="A52" i="1"/>
  <c r="F52" i="1"/>
  <c r="G52" i="1"/>
  <c r="A53" i="1"/>
  <c r="F53" i="1"/>
  <c r="G53" i="1"/>
  <c r="A54" i="1"/>
  <c r="F54" i="1"/>
  <c r="G54" i="1"/>
  <c r="A55" i="1"/>
  <c r="F55" i="1"/>
  <c r="G55" i="1"/>
  <c r="A56" i="1"/>
  <c r="F56" i="1"/>
  <c r="G56" i="1"/>
  <c r="A57" i="1"/>
  <c r="F57" i="1"/>
  <c r="G57" i="1"/>
  <c r="A58" i="1"/>
  <c r="F58" i="1"/>
  <c r="G58" i="1"/>
  <c r="A59" i="1"/>
  <c r="F59" i="1"/>
  <c r="G59" i="1"/>
  <c r="A60" i="1"/>
  <c r="A61" i="1"/>
  <c r="A62" i="1"/>
  <c r="H11" i="1"/>
  <c r="F11" i="1"/>
  <c r="G11" i="1"/>
  <c r="F10" i="1"/>
  <c r="G10" i="1"/>
  <c r="H10" i="1"/>
  <c r="H12" i="1"/>
  <c r="F12" i="1"/>
  <c r="G12" i="1"/>
  <c r="F13" i="1"/>
  <c r="G13" i="1"/>
  <c r="H13" i="1"/>
  <c r="F14" i="1"/>
  <c r="G14" i="1"/>
  <c r="H14" i="1"/>
  <c r="F15" i="1"/>
  <c r="G15" i="1"/>
  <c r="H15" i="1"/>
  <c r="H16" i="1"/>
  <c r="F16" i="1"/>
  <c r="G16" i="1"/>
  <c r="H17" i="1"/>
  <c r="F17" i="1"/>
  <c r="G17" i="1"/>
  <c r="F18" i="1"/>
  <c r="G18" i="1"/>
  <c r="H18" i="1"/>
  <c r="F19" i="1"/>
  <c r="G19" i="1"/>
  <c r="H19" i="1"/>
</calcChain>
</file>

<file path=xl/sharedStrings.xml><?xml version="1.0" encoding="utf-8"?>
<sst xmlns="http://schemas.openxmlformats.org/spreadsheetml/2006/main" count="391" uniqueCount="194">
  <si>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</si>
  <si>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</si>
  <si>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</si>
  <si>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</si>
  <si>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</si>
  <si>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</si>
  <si>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</si>
  <si>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</si>
  <si>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</si>
  <si>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</si>
  <si>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</si>
  <si>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</si>
  <si>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</si>
  <si>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</si>
  <si>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</si>
  <si>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</si>
  <si>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</si>
  <si>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</si>
  <si>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</si>
  <si>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</si>
  <si>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</si>
  <si>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</si>
  <si>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</si>
  <si>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</si>
  <si>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</si>
  <si>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</si>
  <si>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</si>
  <si>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</si>
  <si>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</si>
  <si>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</si>
  <si>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</si>
  <si>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</si>
  <si>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</si>
  <si>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</si>
  <si>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</si>
  <si>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</si>
  <si>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</si>
  <si>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</si>
  <si>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</si>
  <si>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</si>
  <si>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</si>
  <si>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</si>
  <si>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</si>
  <si>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</si>
  <si>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</si>
  <si>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</si>
  <si>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</si>
  <si>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</si>
  <si>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</si>
  <si>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</si>
  <si>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</si>
  <si>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</si>
  <si>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</si>
  <si>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</si>
  <si>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</si>
  <si>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</si>
  <si>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</si>
  <si>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</si>
  <si>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</si>
  <si>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</si>
  <si>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</si>
  <si>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</si>
  <si>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</si>
  <si>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</si>
  <si>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</si>
  <si>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</si>
  <si>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</si>
  <si>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</si>
  <si>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</si>
  <si>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</si>
  <si>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</si>
  <si>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</si>
  <si>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</si>
  <si>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</si>
  <si>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</si>
  <si>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</si>
  <si>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</si>
  <si>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</si>
  <si>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</si>
  <si>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</si>
  <si>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</si>
  <si>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</si>
  <si>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</si>
  <si>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</si>
  <si>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</si>
  <si>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</si>
  <si>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</si>
  <si>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</si>
  <si>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</si>
  <si>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</si>
  <si>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</si>
  <si>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</si>
  <si>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</si>
  <si>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</si>
  <si>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</si>
  <si>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</si>
  <si>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</si>
  <si>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</si>
  <si>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</si>
  <si>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</si>
  <si>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</si>
  <si>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</si>
  <si>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</si>
  <si>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</si>
  <si>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</si>
  <si>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</si>
  <si>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</si>
  <si>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</si>
  <si>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</si>
  <si>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</si>
  <si>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</si>
  <si>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</si>
  <si>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</si>
  <si>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</si>
  <si>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</si>
  <si>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</si>
  <si>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</si>
  <si>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</si>
  <si>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</si>
  <si>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</si>
  <si>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</si>
  <si>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</si>
  <si>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</si>
  <si>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</si>
  <si>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</si>
  <si>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</si>
  <si>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</si>
  <si>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</si>
  <si>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</si>
  <si>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</si>
  <si>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</si>
  <si>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</si>
  <si>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</si>
  <si>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</si>
  <si>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</si>
  <si>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</si>
  <si>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</si>
  <si>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</si>
  <si>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</si>
  <si>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</si>
  <si>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</si>
  <si>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</si>
  <si>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</si>
  <si>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</si>
  <si>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</si>
  <si>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</si>
  <si>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</si>
  <si>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</si>
  <si>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</si>
  <si>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</si>
  <si>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</si>
  <si>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</si>
  <si>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</si>
  <si>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</si>
  <si>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</si>
  <si>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</si>
  <si>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</si>
  <si>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</si>
  <si>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</si>
  <si>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</si>
  <si>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</si>
  <si>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</si>
  <si>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</si>
  <si>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</si>
  <si>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</si>
  <si>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</si>
  <si>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</si>
  <si>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</si>
  <si>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</si>
  <si>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</si>
  <si>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</si>
  <si>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</si>
  <si>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</si>
  <si>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</si>
  <si>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</si>
  <si>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</si>
  <si>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</si>
  <si>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</si>
  <si>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</si>
  <si>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</si>
  <si>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</si>
  <si>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</si>
  <si>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</si>
  <si>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</si>
  <si>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</si>
  <si>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</si>
  <si>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</si>
  <si>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ANDRES GOMEZ</t>
  </si>
  <si>
    <t>Ilustración</t>
  </si>
  <si>
    <t>Identifica tipos de ángulos ubicados en posición canónica</t>
  </si>
  <si>
    <t>MA_10_02_REC30</t>
  </si>
  <si>
    <t>Línea del ángulo con la flecha hacia arriba</t>
  </si>
  <si>
    <t>Línea del ángulo con la flecha hacia abajo</t>
  </si>
  <si>
    <t>línea del ángulo con la flecha hacia arriba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</si>
</sst>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10">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5" xfId="0" applyFont="1" applyFill="1" applyBorder="1" applyAlignment="1" applyProtection="1">
      <alignment wrapText="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1" val="0"/>
</file>

<file path=xl/ctrlProps/ctrlProp2.xml><?xml version="1.0" encoding="utf-8"?>
<formControlPr xmlns="http://schemas.microsoft.com/office/spreadsheetml/2009/9/main" objectType="Drop" dropLines="9" dropStyle="combo" dx="33" fmlaLink="$I$20" fmlaRange="$I$6:$I$14" noThreeD="1" sel="4" val="0"/>
</file>

<file path=xl/ctrlProps/ctrlProp3.xml><?xml version="1.0" encoding="utf-8"?>
<formControlPr xmlns="http://schemas.microsoft.com/office/spreadsheetml/2009/9/main" objectType="Drop" dropLines="16" dropStyle="combo" dx="33" fmlaLink="$J$20" fmlaRange="$J$4:$J$19" noThreeD="1" sel="2"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1" val="0"/>
</file>

<file path=xl/ctrlProps/ctrlProp6.xml><?xml version="1.0" encoding="utf-8"?>
<formControlPr xmlns="http://schemas.microsoft.com/office/spreadsheetml/2009/9/main" objectType="Drop" dropLines="9" dropStyle="combo" dx="33" fmlaLink="$I$20" fmlaRange="$I$6:$I$14" noThreeD="1" sel="4" val="0"/>
</file>

<file path=xl/ctrlProps/ctrlProp7.xml><?xml version="1.0" encoding="utf-8"?>
<formControlPr xmlns="http://schemas.microsoft.com/office/spreadsheetml/2009/9/main" objectType="Drop" dropLines="16" dropStyle="combo" dx="33" fmlaLink="$J$20" fmlaRange="$J$4:$J$19" noThreeD="1" sel="2" val="0"/>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9</xdr:col>
      <xdr:colOff>484909</xdr:colOff>
      <xdr:row>9</xdr:row>
      <xdr:rowOff>190500</xdr:rowOff>
    </xdr:from>
    <xdr:to>
      <xdr:col>9</xdr:col>
      <xdr:colOff>2085109</xdr:colOff>
      <xdr:row>9</xdr:row>
      <xdr:rowOff>2496820</xdr:rowOff>
    </xdr:to>
    <xdr:pic>
      <xdr:nvPicPr>
        <xdr:cNvPr id="8" name="Imagen 7"/>
        <xdr:cNvPicPr/>
      </xdr:nvPicPr>
      <xdr:blipFill>
        <a:blip xmlns:r="http://schemas.openxmlformats.org/officeDocument/2006/relationships" r:embed="rId1"/>
        <a:stretch>
          <a:fillRect/>
        </a:stretch>
      </xdr:blipFill>
      <xdr:spPr>
        <a:xfrm>
          <a:off x="14183591" y="2337955"/>
          <a:ext cx="1600200" cy="2306320"/>
        </a:xfrm>
        <a:prstGeom prst="rect">
          <a:avLst/>
        </a:prstGeom>
      </xdr:spPr>
    </xdr:pic>
    <xdr:clientData/>
  </xdr:twoCellAnchor>
  <xdr:twoCellAnchor editAs="oneCell">
    <xdr:from>
      <xdr:col>9</xdr:col>
      <xdr:colOff>398318</xdr:colOff>
      <xdr:row>10</xdr:row>
      <xdr:rowOff>259772</xdr:rowOff>
    </xdr:from>
    <xdr:to>
      <xdr:col>9</xdr:col>
      <xdr:colOff>2303318</xdr:colOff>
      <xdr:row>10</xdr:row>
      <xdr:rowOff>2667000</xdr:rowOff>
    </xdr:to>
    <xdr:pic>
      <xdr:nvPicPr>
        <xdr:cNvPr id="9" name="Imagen 8"/>
        <xdr:cNvPicPr/>
      </xdr:nvPicPr>
      <xdr:blipFill>
        <a:blip xmlns:r="http://schemas.openxmlformats.org/officeDocument/2006/relationships" r:embed="rId2"/>
        <a:stretch>
          <a:fillRect/>
        </a:stretch>
      </xdr:blipFill>
      <xdr:spPr>
        <a:xfrm>
          <a:off x="14097000" y="4987636"/>
          <a:ext cx="1905000" cy="2407228"/>
        </a:xfrm>
        <a:prstGeom prst="rect">
          <a:avLst/>
        </a:prstGeom>
      </xdr:spPr>
    </xdr:pic>
    <xdr:clientData/>
  </xdr:twoCellAnchor>
  <xdr:twoCellAnchor editAs="oneCell">
    <xdr:from>
      <xdr:col>9</xdr:col>
      <xdr:colOff>155864</xdr:colOff>
      <xdr:row>11</xdr:row>
      <xdr:rowOff>155864</xdr:rowOff>
    </xdr:from>
    <xdr:to>
      <xdr:col>10</xdr:col>
      <xdr:colOff>623455</xdr:colOff>
      <xdr:row>11</xdr:row>
      <xdr:rowOff>2649682</xdr:rowOff>
    </xdr:to>
    <xdr:pic>
      <xdr:nvPicPr>
        <xdr:cNvPr id="10" name="Imagen 9"/>
        <xdr:cNvPicPr/>
      </xdr:nvPicPr>
      <xdr:blipFill>
        <a:blip xmlns:r="http://schemas.openxmlformats.org/officeDocument/2006/relationships" r:embed="rId3"/>
        <a:stretch>
          <a:fillRect/>
        </a:stretch>
      </xdr:blipFill>
      <xdr:spPr>
        <a:xfrm>
          <a:off x="13854546" y="7758546"/>
          <a:ext cx="3117273" cy="2493818"/>
        </a:xfrm>
        <a:prstGeom prst="rect">
          <a:avLst/>
        </a:prstGeom>
      </xdr:spPr>
    </xdr:pic>
    <xdr:clientData/>
  </xdr:twoCellAnchor>
  <xdr:twoCellAnchor editAs="oneCell">
    <xdr:from>
      <xdr:col>9</xdr:col>
      <xdr:colOff>225137</xdr:colOff>
      <xdr:row>12</xdr:row>
      <xdr:rowOff>103910</xdr:rowOff>
    </xdr:from>
    <xdr:to>
      <xdr:col>10</xdr:col>
      <xdr:colOff>1785505</xdr:colOff>
      <xdr:row>12</xdr:row>
      <xdr:rowOff>3123335</xdr:rowOff>
    </xdr:to>
    <xdr:pic>
      <xdr:nvPicPr>
        <xdr:cNvPr id="11" name="Imagen 10"/>
        <xdr:cNvPicPr/>
      </xdr:nvPicPr>
      <xdr:blipFill>
        <a:blip xmlns:r="http://schemas.openxmlformats.org/officeDocument/2006/relationships" r:embed="rId4"/>
        <a:stretch>
          <a:fillRect/>
        </a:stretch>
      </xdr:blipFill>
      <xdr:spPr>
        <a:xfrm>
          <a:off x="13923819" y="10616046"/>
          <a:ext cx="4210050" cy="3019425"/>
        </a:xfrm>
        <a:prstGeom prst="rect">
          <a:avLst/>
        </a:prstGeom>
      </xdr:spPr>
    </xdr:pic>
    <xdr:clientData/>
  </xdr:twoCellAnchor>
  <xdr:twoCellAnchor editAs="oneCell">
    <xdr:from>
      <xdr:col>9</xdr:col>
      <xdr:colOff>398318</xdr:colOff>
      <xdr:row>13</xdr:row>
      <xdr:rowOff>103909</xdr:rowOff>
    </xdr:from>
    <xdr:to>
      <xdr:col>10</xdr:col>
      <xdr:colOff>1506683</xdr:colOff>
      <xdr:row>13</xdr:row>
      <xdr:rowOff>2805545</xdr:rowOff>
    </xdr:to>
    <xdr:pic>
      <xdr:nvPicPr>
        <xdr:cNvPr id="14" name="Imagen 13"/>
        <xdr:cNvPicPr/>
      </xdr:nvPicPr>
      <xdr:blipFill>
        <a:blip xmlns:r="http://schemas.openxmlformats.org/officeDocument/2006/relationships" r:embed="rId5"/>
        <a:stretch>
          <a:fillRect/>
        </a:stretch>
      </xdr:blipFill>
      <xdr:spPr>
        <a:xfrm>
          <a:off x="14097000" y="13802591"/>
          <a:ext cx="3758047" cy="2701636"/>
        </a:xfrm>
        <a:prstGeom prst="rect">
          <a:avLst/>
        </a:prstGeom>
      </xdr:spPr>
    </xdr:pic>
    <xdr:clientData/>
  </xdr:twoCellAnchor>
  <xdr:twoCellAnchor editAs="oneCell">
    <xdr:from>
      <xdr:col>9</xdr:col>
      <xdr:colOff>0</xdr:colOff>
      <xdr:row>14</xdr:row>
      <xdr:rowOff>0</xdr:rowOff>
    </xdr:from>
    <xdr:to>
      <xdr:col>10</xdr:col>
      <xdr:colOff>502227</xdr:colOff>
      <xdr:row>14</xdr:row>
      <xdr:rowOff>2753590</xdr:rowOff>
    </xdr:to>
    <xdr:pic>
      <xdr:nvPicPr>
        <xdr:cNvPr id="15" name="Imagen 14"/>
        <xdr:cNvPicPr/>
      </xdr:nvPicPr>
      <xdr:blipFill>
        <a:blip xmlns:r="http://schemas.openxmlformats.org/officeDocument/2006/relationships" r:embed="rId6"/>
        <a:stretch>
          <a:fillRect/>
        </a:stretch>
      </xdr:blipFill>
      <xdr:spPr>
        <a:xfrm>
          <a:off x="13698682" y="16625455"/>
          <a:ext cx="3151909" cy="2753590"/>
        </a:xfrm>
        <a:prstGeom prst="rect">
          <a:avLst/>
        </a:prstGeom>
      </xdr:spPr>
    </xdr:pic>
    <xdr:clientData/>
  </xdr:twoCellAnchor>
  <xdr:twoCellAnchor editAs="oneCell">
    <xdr:from>
      <xdr:col>9</xdr:col>
      <xdr:colOff>103910</xdr:colOff>
      <xdr:row>15</xdr:row>
      <xdr:rowOff>51955</xdr:rowOff>
    </xdr:from>
    <xdr:to>
      <xdr:col>10</xdr:col>
      <xdr:colOff>1292803</xdr:colOff>
      <xdr:row>16</xdr:row>
      <xdr:rowOff>140278</xdr:rowOff>
    </xdr:to>
    <xdr:pic>
      <xdr:nvPicPr>
        <xdr:cNvPr id="19" name="Imagen 18"/>
        <xdr:cNvPicPr/>
      </xdr:nvPicPr>
      <xdr:blipFill>
        <a:blip xmlns:r="http://schemas.openxmlformats.org/officeDocument/2006/relationships" r:embed="rId7"/>
        <a:stretch>
          <a:fillRect/>
        </a:stretch>
      </xdr:blipFill>
      <xdr:spPr>
        <a:xfrm>
          <a:off x="13802592" y="19569546"/>
          <a:ext cx="3838575" cy="2686050"/>
        </a:xfrm>
        <a:prstGeom prst="rect">
          <a:avLst/>
        </a:prstGeom>
      </xdr:spPr>
    </xdr:pic>
    <xdr:clientData/>
  </xdr:twoCellAnchor>
  <xdr:twoCellAnchor editAs="oneCell">
    <xdr:from>
      <xdr:col>9</xdr:col>
      <xdr:colOff>103910</xdr:colOff>
      <xdr:row>16</xdr:row>
      <xdr:rowOff>277090</xdr:rowOff>
    </xdr:from>
    <xdr:to>
      <xdr:col>10</xdr:col>
      <xdr:colOff>1108364</xdr:colOff>
      <xdr:row>16</xdr:row>
      <xdr:rowOff>2516331</xdr:rowOff>
    </xdr:to>
    <xdr:pic>
      <xdr:nvPicPr>
        <xdr:cNvPr id="20" name="Imagen 19"/>
        <xdr:cNvPicPr/>
      </xdr:nvPicPr>
      <xdr:blipFill>
        <a:blip xmlns:r="http://schemas.openxmlformats.org/officeDocument/2006/relationships" r:embed="rId8"/>
        <a:stretch>
          <a:fillRect/>
        </a:stretch>
      </xdr:blipFill>
      <xdr:spPr>
        <a:xfrm>
          <a:off x="13802592" y="22392408"/>
          <a:ext cx="3654136" cy="2239241"/>
        </a:xfrm>
        <a:prstGeom prst="rect">
          <a:avLst/>
        </a:prstGeom>
      </xdr:spPr>
    </xdr:pic>
    <xdr:clientData/>
  </xdr:twoCellAnchor>
  <xdr:twoCellAnchor editAs="oneCell">
    <xdr:from>
      <xdr:col>9</xdr:col>
      <xdr:colOff>0</xdr:colOff>
      <xdr:row>17</xdr:row>
      <xdr:rowOff>0</xdr:rowOff>
    </xdr:from>
    <xdr:to>
      <xdr:col>10</xdr:col>
      <xdr:colOff>941243</xdr:colOff>
      <xdr:row>17</xdr:row>
      <xdr:rowOff>2571750</xdr:rowOff>
    </xdr:to>
    <xdr:pic>
      <xdr:nvPicPr>
        <xdr:cNvPr id="21" name="Imagen 20"/>
        <xdr:cNvPicPr/>
      </xdr:nvPicPr>
      <xdr:blipFill>
        <a:blip xmlns:r="http://schemas.openxmlformats.org/officeDocument/2006/relationships" r:embed="rId9"/>
        <a:stretch>
          <a:fillRect/>
        </a:stretch>
      </xdr:blipFill>
      <xdr:spPr>
        <a:xfrm>
          <a:off x="13698682" y="24903545"/>
          <a:ext cx="3590925" cy="25717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55" zoomScaleNormal="55" zoomScalePageLayoutView="140" workbookViewId="0">
      <pane ySplit="9" topLeftCell="A16" activePane="bottomLeft" state="frozen"/>
      <selection pane="bottomLeft" activeCell="K10" sqref="K10"/>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M5A</v>
      </c>
    </row>
    <row r="2" spans="1:16" ht="15.75" x14ac:dyDescent="0.25">
      <c r="A2" s="1"/>
      <c r="B2" s="3" t="s">
        <v>121</v>
      </c>
      <c r="C2" s="85" t="s">
        <v>21</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10</v>
      </c>
      <c r="D3" s="88"/>
      <c r="F3" s="80"/>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9" t="s">
        <v>189</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90" t="s">
        <v>187</v>
      </c>
      <c r="D5" s="91"/>
      <c r="E5" s="5"/>
      <c r="F5" s="37" t="str">
        <f>IF(G4="Recurso","Motor del recurso","")</f>
        <v>Motor del recurso</v>
      </c>
      <c r="G5" s="71" t="s">
        <v>57</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190</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M5A</v>
      </c>
      <c r="F9" s="57" t="s">
        <v>61</v>
      </c>
      <c r="G9" s="57" t="s">
        <v>59</v>
      </c>
      <c r="H9" s="57" t="s">
        <v>60</v>
      </c>
      <c r="I9" s="57" t="s">
        <v>114</v>
      </c>
      <c r="J9" s="18" t="s">
        <v>6</v>
      </c>
      <c r="K9" s="19" t="s">
        <v>7</v>
      </c>
      <c r="O9" s="2" t="str">
        <f>'Definición técnica de imagenes'!A11</f>
        <v>M10B</v>
      </c>
    </row>
    <row r="10" spans="1:16" s="11" customFormat="1" ht="202.5" customHeight="1" x14ac:dyDescent="0.25">
      <c r="A10" s="12" t="str">
        <f>IF(OR(B10&lt;&gt;"",J10&lt;&gt;""),"IMG01","")</f>
        <v>IMG01</v>
      </c>
      <c r="B10" s="62">
        <v>177120887</v>
      </c>
      <c r="C10" s="20" t="str">
        <f t="shared" ref="C10:C41" si="0">IF(OR(B10&lt;&gt;"",J10&lt;&gt;""),IF($G$4="Recurso",CONCATENATE($G$4," ",$G$5),$G$4),"")</f>
        <v>Recurso M5A</v>
      </c>
      <c r="D10" s="63" t="s">
        <v>188</v>
      </c>
      <c r="E10" s="63" t="s">
        <v>155</v>
      </c>
      <c r="F10" s="13" t="str">
        <f t="shared" ref="F10" ca="1" si="1">IF(OR(B10&lt;&gt;"",J10&lt;&gt;""),CONCATENATE($C$7,"_",$A10,IF($G$4="Cuaderno de Estudio","_small",CONCATENATE(IF(I10="","","n"),IF(LEFT($G$5,1)="F",".jpg",".png")))),"")</f>
        <v>MA_10_02_REC30_IMG01n.png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MA_10_02_REC30_IMG01a.png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c r="K10" s="64" t="s">
        <v>191</v>
      </c>
      <c r="O10" s="2" t="str">
        <f>'Definición técnica de imagenes'!A12</f>
        <v>M12D</v>
      </c>
    </row>
    <row r="11" spans="1:16" s="11" customFormat="1" ht="226.5" customHeight="1" x14ac:dyDescent="0.25">
      <c r="A11" s="12" t="str">
        <f t="shared" ref="A11:A18" si="3">IF(OR(B11&lt;&gt;"",J11&lt;&gt;""),CONCATENATE(LEFT(A10,3),IF(MID(A10,4,2)+1&lt;10,CONCATENATE("0",MID(A10,4,2)+1))),"")</f>
        <v>IMG02</v>
      </c>
      <c r="B11" s="62">
        <v>92871622</v>
      </c>
      <c r="C11" s="20" t="str">
        <f t="shared" si="0"/>
        <v>Recurso M5A</v>
      </c>
      <c r="D11" s="63" t="s">
        <v>188</v>
      </c>
      <c r="E11" s="63" t="s">
        <v>155</v>
      </c>
      <c r="F11" s="13" t="str">
        <f t="shared" ref="F11:F74" ca="1" si="4">IF(OR(B11&lt;&gt;"",J11&lt;&gt;""),CONCATENATE($C$7,"_",$A11,IF($G$4="Cuaderno de Estudio","_small",CONCATENATE(IF(I11="","","n"),IF(LEFT($G$5,1)="F",".jpg",".png")))),"")</f>
        <v>MA_10_02_REC30_IMG02n.png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MA_10_02_REC30_IMG02a.png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4"/>
      <c r="K11" s="65" t="s">
        <v>192</v>
      </c>
      <c r="O11" s="2" t="str">
        <f>'Definición técnica de imagenes'!A13</f>
        <v>M101</v>
      </c>
    </row>
    <row r="12" spans="1:16" s="11" customFormat="1" ht="229.5" customHeight="1" x14ac:dyDescent="0.25">
      <c r="A12" s="12" t="str">
        <f t="shared" si="3"/>
        <v>IMG03</v>
      </c>
      <c r="B12" s="62">
        <v>291030950</v>
      </c>
      <c r="C12" s="20" t="str">
        <f t="shared" si="0"/>
        <v>Recurso M5A</v>
      </c>
      <c r="D12" s="63" t="s">
        <v>188</v>
      </c>
      <c r="E12" s="63" t="s">
        <v>155</v>
      </c>
      <c r="F12" s="13" t="str">
        <f t="shared" ca="1" si="4"/>
        <v>MA_10_02_REC30_IMG03n.png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5"/>
        <v>MA_10_02_REC30_IMG03a.png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64"/>
      <c r="K12" s="64" t="s">
        <v>191</v>
      </c>
      <c r="O12" s="2" t="str">
        <f>'Definición técnica de imagenes'!A18</f>
        <v>Diaporama F1</v>
      </c>
    </row>
    <row r="13" spans="1:16" s="11" customFormat="1" ht="251.25" customHeight="1" x14ac:dyDescent="0.25">
      <c r="A13" s="12" t="str">
        <f t="shared" si="3"/>
        <v>IMG04</v>
      </c>
      <c r="B13" s="62">
        <v>375634837</v>
      </c>
      <c r="C13" s="20" t="str">
        <f t="shared" si="0"/>
        <v>Recurso M5A</v>
      </c>
      <c r="D13" s="63" t="s">
        <v>188</v>
      </c>
      <c r="E13" s="63" t="s">
        <v>155</v>
      </c>
      <c r="F13" s="13" t="str">
        <f t="shared" ca="1" si="4"/>
        <v>MA_10_02_REC30_IMG04n.png</v>
      </c>
      <c r="G13" s="13" t="str">
        <f ca="1">IF($F13&lt;&gt;"",IF($G$4="Recurso",VLOOKUP($E13,OFFSET('Definición técnica de imagenes'!$A$1,MATCH($G$5,'Definición técnica de imagenes'!$A$1:$A$104,0)-1,1,COUNTIF('Definición técnica de imagenes'!$A$3:$A$102,$G$5),5),5,FALSE),'Definición técnica de imagenes'!$F$16),"")</f>
        <v>286 x 286 px</v>
      </c>
      <c r="H13" s="13" t="str">
        <f t="shared" ca="1" si="5"/>
        <v>MA_10_02_REC30_IMG04a.png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500 x 500 px</v>
      </c>
      <c r="J13" s="64"/>
      <c r="K13" s="64" t="s">
        <v>191</v>
      </c>
      <c r="O13" s="2" t="str">
        <f>'Definición técnica de imagenes'!A19</f>
        <v>F4</v>
      </c>
    </row>
    <row r="14" spans="1:16" s="11" customFormat="1" ht="230.25" customHeight="1" x14ac:dyDescent="0.25">
      <c r="A14" s="12" t="str">
        <f t="shared" si="3"/>
        <v>IMG05</v>
      </c>
      <c r="B14" s="62">
        <v>145773362</v>
      </c>
      <c r="C14" s="20" t="str">
        <f t="shared" si="0"/>
        <v>Recurso M5A</v>
      </c>
      <c r="D14" s="63" t="s">
        <v>188</v>
      </c>
      <c r="E14" s="63" t="s">
        <v>155</v>
      </c>
      <c r="F14" s="13" t="str">
        <f t="shared" ca="1" si="4"/>
        <v>MA_10_02_REC30_IMG05n.png</v>
      </c>
      <c r="G14" s="13" t="str">
        <f ca="1">IF($F14&lt;&gt;"",IF($G$4="Recurso",VLOOKUP($E14,OFFSET('Definición técnica de imagenes'!$A$1,MATCH($G$5,'Definición técnica de imagenes'!$A$1:$A$104,0)-1,1,COUNTIF('Definición técnica de imagenes'!$A$3:$A$102,$G$5),5),5,FALSE),'Definición técnica de imagenes'!$F$16),"")</f>
        <v>286 x 286 px</v>
      </c>
      <c r="H14" s="13" t="str">
        <f t="shared" ca="1" si="5"/>
        <v>MA_10_02_REC30_IMG05a.png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500 x 500 px</v>
      </c>
      <c r="J14" s="64"/>
      <c r="K14" s="64" t="s">
        <v>191</v>
      </c>
      <c r="O14" s="2" t="str">
        <f>'Definición técnica de imagenes'!A22</f>
        <v>F6</v>
      </c>
    </row>
    <row r="15" spans="1:16" s="11" customFormat="1" ht="228" customHeight="1" x14ac:dyDescent="0.25">
      <c r="A15" s="12" t="str">
        <f t="shared" si="3"/>
        <v>IMG06</v>
      </c>
      <c r="B15" s="62">
        <v>71432827</v>
      </c>
      <c r="C15" s="20" t="str">
        <f t="shared" si="0"/>
        <v>Recurso M5A</v>
      </c>
      <c r="D15" s="63" t="s">
        <v>188</v>
      </c>
      <c r="E15" s="63" t="s">
        <v>155</v>
      </c>
      <c r="F15" s="13" t="str">
        <f t="shared" ca="1" si="4"/>
        <v>MA_10_02_REC30_IMG06n.png</v>
      </c>
      <c r="G15" s="13" t="str">
        <f ca="1">IF($F15&lt;&gt;"",IF($G$4="Recurso",VLOOKUP($E15,OFFSET('Definición técnica de imagenes'!$A$1,MATCH($G$5,'Definición técnica de imagenes'!$A$1:$A$104,0)-1,1,COUNTIF('Definición técnica de imagenes'!$A$3:$A$102,$G$5),5),5,FALSE),'Definición técnica de imagenes'!$F$16),"")</f>
        <v>286 x 286 px</v>
      </c>
      <c r="H15" s="13" t="str">
        <f t="shared" ca="1" si="5"/>
        <v>MA_10_02_REC30_IMG06a.png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500 x 500 px</v>
      </c>
      <c r="J15" s="66"/>
      <c r="K15" s="66" t="s">
        <v>192</v>
      </c>
      <c r="O15" s="2" t="str">
        <f>'Definición técnica de imagenes'!A24</f>
        <v>F6B</v>
      </c>
    </row>
    <row r="16" spans="1:16" s="11" customFormat="1" ht="204.75" customHeight="1" x14ac:dyDescent="0.3">
      <c r="A16" s="12" t="str">
        <f t="shared" si="3"/>
        <v>IMG07</v>
      </c>
      <c r="B16" s="62">
        <v>303476060</v>
      </c>
      <c r="C16" s="20" t="str">
        <f t="shared" si="0"/>
        <v>Recurso M5A</v>
      </c>
      <c r="D16" s="63" t="s">
        <v>188</v>
      </c>
      <c r="E16" s="63" t="s">
        <v>155</v>
      </c>
      <c r="F16" s="13" t="str">
        <f t="shared" ca="1" si="4"/>
        <v>MA_10_02_REC30_IMG07n.png</v>
      </c>
      <c r="G16" s="13" t="str">
        <f ca="1">IF($F16&lt;&gt;"",IF($G$4="Recurso",VLOOKUP($E16,OFFSET('Definición técnica de imagenes'!$A$1,MATCH($G$5,'Definición técnica de imagenes'!$A$1:$A$104,0)-1,1,COUNTIF('Definición técnica de imagenes'!$A$3:$A$102,$G$5),5),5,FALSE),'Definición técnica de imagenes'!$F$16),"")</f>
        <v>286 x 286 px</v>
      </c>
      <c r="H16" s="13" t="str">
        <f t="shared" ca="1" si="5"/>
        <v>MA_10_02_REC30_IMG07a.png</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500 x 500 px</v>
      </c>
      <c r="J16" s="67"/>
      <c r="K16" s="68" t="s">
        <v>193</v>
      </c>
      <c r="O16" s="2" t="str">
        <f>'Definición técnica de imagenes'!A25</f>
        <v>F7</v>
      </c>
    </row>
    <row r="17" spans="1:15" s="11" customFormat="1" ht="219.75" customHeight="1" x14ac:dyDescent="0.25">
      <c r="A17" s="12" t="str">
        <f t="shared" si="3"/>
        <v>IMG08</v>
      </c>
      <c r="B17" s="62">
        <v>41849614</v>
      </c>
      <c r="C17" s="20" t="str">
        <f t="shared" si="0"/>
        <v>Recurso M5A</v>
      </c>
      <c r="D17" s="63" t="s">
        <v>188</v>
      </c>
      <c r="E17" s="63" t="s">
        <v>155</v>
      </c>
      <c r="F17" s="13" t="str">
        <f t="shared" ca="1" si="4"/>
        <v>MA_10_02_REC30_IMG08n.png</v>
      </c>
      <c r="G17" s="13" t="str">
        <f ca="1">IF($F17&lt;&gt;"",IF($G$4="Recurso",VLOOKUP($E17,OFFSET('Definición técnica de imagenes'!$A$1,MATCH($G$5,'Definición técnica de imagenes'!$A$1:$A$104,0)-1,1,COUNTIF('Definición técnica de imagenes'!$A$3:$A$102,$G$5),5),5,FALSE),'Definición técnica de imagenes'!$F$16),"")</f>
        <v>286 x 286 px</v>
      </c>
      <c r="H17" s="13" t="str">
        <f t="shared" ca="1" si="5"/>
        <v>MA_10_02_REC30_IMG08a.png</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500 x 500 px</v>
      </c>
      <c r="J17" s="66"/>
      <c r="K17" s="66" t="s">
        <v>192</v>
      </c>
      <c r="O17" s="2" t="str">
        <f>'Definición técnica de imagenes'!A27</f>
        <v>F7B</v>
      </c>
    </row>
    <row r="18" spans="1:15" s="11" customFormat="1" ht="210.75" customHeight="1" x14ac:dyDescent="0.25">
      <c r="A18" s="12" t="str">
        <f t="shared" si="3"/>
        <v>IMG09</v>
      </c>
      <c r="B18" s="62">
        <v>78662329</v>
      </c>
      <c r="C18" s="20" t="str">
        <f t="shared" si="0"/>
        <v>Recurso M5A</v>
      </c>
      <c r="D18" s="63" t="s">
        <v>188</v>
      </c>
      <c r="E18" s="63" t="s">
        <v>155</v>
      </c>
      <c r="F18" s="13" t="str">
        <f t="shared" ca="1" si="4"/>
        <v>MA_10_02_REC30_IMG09n.png</v>
      </c>
      <c r="G18" s="13" t="str">
        <f ca="1">IF($F18&lt;&gt;"",IF($G$4="Recurso",VLOOKUP($E18,OFFSET('Definición técnica de imagenes'!$A$1,MATCH($G$5,'Definición técnica de imagenes'!$A$1:$A$104,0)-1,1,COUNTIF('Definición técnica de imagenes'!$A$3:$A$102,$G$5),5),5,FALSE),'Definición técnica de imagenes'!$F$16),"")</f>
        <v>286 x 286 px</v>
      </c>
      <c r="H18" s="13" t="str">
        <f t="shared" ca="1" si="5"/>
        <v>MA_10_02_REC30_IMG09a.png</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500 x 500 px</v>
      </c>
      <c r="J18" s="66"/>
      <c r="K18" s="66" t="s">
        <v>191</v>
      </c>
      <c r="O18" s="2" t="str">
        <f>'Definición técnica de imagenes'!A30</f>
        <v>F8</v>
      </c>
    </row>
    <row r="19" spans="1:15" s="11" customFormat="1" ht="200.25" customHeight="1"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ht="24" customHeigh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ht="102" customHeigh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ht="108.75" customHeigh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ht="107.25" customHeigh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ht="92.25" customHeigh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ht="138" customHeigh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ht="102" customHeigh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ht="90" customHeigh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ht="77.25" customHeigh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ht="82.5" customHeigh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ht="128.25" customHeigh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ht="126.75" customHeigh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ht="117" customHeigh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ht="119.25" customHeigh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ht="124.5" customHeigh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ht="131.25" customHeigh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ht="86.25" customHeigh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ht="84.75" customHeigh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ht="87" customHeigh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ht="84.75" customHeigh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ht="146.25" customHeigh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ht="69.75" customHeigh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ht="78.75" customHeigh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ht="82.5" customHeigh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ht="71.25" customHeigh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ht="156.75" customHeigh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ht="110.25" customHeigh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ht="117" customHeigh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ht="113.25" customHeigh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ht="158.25" customHeigh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ht="132" customHeigh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ht="114.75" customHeigh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ht="94.5" customHeigh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ht="111" customHeigh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ht="112.5" customHeigh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ht="135.75" customHeigh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ht="128.25" customHeigh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ht="114.75" customHeigh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ht="129.75" customHeigh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ht="138" customHeigh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4" t="s">
        <v>38</v>
      </c>
      <c r="B1" s="95"/>
      <c r="C1" s="95"/>
      <c r="D1" s="95"/>
      <c r="E1" s="95"/>
      <c r="F1" s="96"/>
    </row>
    <row r="2" spans="1:11" x14ac:dyDescent="0.25">
      <c r="A2" s="30" t="s">
        <v>42</v>
      </c>
      <c r="B2" s="31"/>
      <c r="C2" s="97" t="s">
        <v>13</v>
      </c>
      <c r="D2" s="98"/>
      <c r="E2" s="99"/>
      <c r="F2" s="32"/>
    </row>
    <row r="3" spans="1:11" ht="63" x14ac:dyDescent="0.25">
      <c r="A3" s="33" t="s">
        <v>43</v>
      </c>
      <c r="B3" s="31"/>
      <c r="C3" s="103" t="s">
        <v>14</v>
      </c>
      <c r="D3" s="104"/>
      <c r="E3" s="105"/>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6" t="str">
        <f>CONCATENATE(H21,"_",I21,"_",J21,"_CO")</f>
        <v>MA_06_02_CO</v>
      </c>
      <c r="E5" s="107"/>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2" t="str">
        <f>CONCATENATE("SolicitudGrafica_",D5,".xls")</f>
        <v>SolicitudGrafica_MA_06_02_CO.xls</v>
      </c>
      <c r="E7" s="92"/>
      <c r="F7" s="93"/>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4" t="s">
        <v>41</v>
      </c>
      <c r="B13" s="95"/>
      <c r="C13" s="95"/>
      <c r="D13" s="95"/>
      <c r="E13" s="95"/>
      <c r="F13" s="96"/>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7" t="s">
        <v>49</v>
      </c>
      <c r="D15" s="98"/>
      <c r="E15" s="98"/>
      <c r="F15" s="99"/>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100" t="str">
        <f>CONCATENATE(H21,"_",I21,"_",J21,"_",K45)</f>
        <v>MA_06_02_REC10</v>
      </c>
      <c r="E17" s="101"/>
      <c r="F17" s="102"/>
      <c r="J17" s="22">
        <v>14</v>
      </c>
      <c r="K17" s="22">
        <v>14</v>
      </c>
    </row>
    <row r="18" spans="1:11" ht="79.5" thickBot="1" x14ac:dyDescent="0.3">
      <c r="A18" s="33" t="s">
        <v>48</v>
      </c>
      <c r="B18" s="31"/>
      <c r="C18" s="59" t="s">
        <v>120</v>
      </c>
      <c r="D18" s="92" t="str">
        <f>CONCATENATE("SolicitudGrafica_",D17,".xls")</f>
        <v>SolicitudGrafica_MA_06_02_REC10.xls</v>
      </c>
      <c r="E18" s="92"/>
      <c r="F18" s="93"/>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1</v>
      </c>
      <c r="I20" s="22">
        <v>4</v>
      </c>
      <c r="J20" s="22">
        <v>2</v>
      </c>
      <c r="K20" s="22">
        <v>17</v>
      </c>
    </row>
    <row r="21" spans="1:11" x14ac:dyDescent="0.25">
      <c r="H21" s="22" t="str">
        <f>IF(INDEX(H4:H7,H20)=H4,"MA",IF(INDEX(H4:H7,H20)=H5,"CN",IF(INDEX(H4:H7,H20)=H6,"CS",IF(INDEX(H4:H7,H20)=H7,"LE"))))</f>
        <v>MA</v>
      </c>
      <c r="I21" s="22" t="str">
        <f>CONCATENATE(IF((I20+2)&lt;10,"0",""),I20+2)</f>
        <v>06</v>
      </c>
      <c r="J21" s="22" t="str">
        <f>CONCATENATE(IF(J20&lt;10,"0",""),J20)</f>
        <v>02</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3" activePane="bottomLeft" state="frozen"/>
      <selection pane="bottomLeft" activeCell="A46" sqref="A46"/>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9" t="s">
        <v>56</v>
      </c>
      <c r="B1" s="109" t="s">
        <v>149</v>
      </c>
      <c r="C1" s="109" t="s">
        <v>63</v>
      </c>
      <c r="D1" s="109" t="s">
        <v>64</v>
      </c>
      <c r="E1" s="109" t="s">
        <v>5</v>
      </c>
      <c r="F1" s="109" t="s">
        <v>65</v>
      </c>
      <c r="G1" s="109" t="s">
        <v>66</v>
      </c>
      <c r="H1" s="108" t="s">
        <v>68</v>
      </c>
      <c r="I1" s="108"/>
    </row>
    <row r="2" spans="1:10" x14ac:dyDescent="0.25">
      <c r="A2" s="109"/>
      <c r="B2" s="109"/>
      <c r="C2" s="109"/>
      <c r="D2" s="109"/>
      <c r="E2" s="109"/>
      <c r="F2" s="109"/>
      <c r="G2" s="109"/>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andres gomez</dc:creator>
  <cp:lastModifiedBy>Edgar Josué Malagón Montaña</cp:lastModifiedBy>
  <dcterms:created xsi:type="dcterms:W3CDTF">2014-07-01T23:43:25Z</dcterms:created>
  <dcterms:modified xsi:type="dcterms:W3CDTF">2016-05-21T19:55:33Z</dcterms:modified>
</cp:coreProperties>
</file>