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0" yWindow="0" windowWidth="25600" windowHeight="1476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l="1"/>
  <c r="C18" i="1"/>
  <c r="C17" i="1"/>
  <c r="C16" i="1"/>
  <c r="C15" i="1"/>
  <c r="C14" i="1"/>
  <c r="C13" i="1"/>
  <c r="H21" i="2"/>
  <c r="I21" i="2"/>
  <c r="J21" i="2"/>
  <c r="K45" i="2"/>
  <c r="D17" i="2"/>
  <c r="D18" i="2"/>
  <c r="D5" i="2"/>
  <c r="D7" i="2"/>
  <c r="G11" i="1"/>
  <c r="I12" i="1"/>
  <c r="G12" i="1"/>
  <c r="G13" i="1"/>
  <c r="I14" i="1"/>
  <c r="G14" i="1"/>
  <c r="H14" i="1"/>
  <c r="I15" i="1"/>
  <c r="G15" i="1"/>
  <c r="H15" i="1"/>
  <c r="G16" i="1"/>
  <c r="G17" i="1"/>
  <c r="I17" i="1"/>
  <c r="H17"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10" i="1"/>
  <c r="A19" i="1"/>
  <c r="A20" i="1"/>
  <c r="A21" i="1"/>
  <c r="A22" i="1"/>
  <c r="A23" i="1"/>
  <c r="A24" i="1"/>
  <c r="A25" i="1"/>
  <c r="A26" i="1"/>
  <c r="A27" i="1"/>
  <c r="A28" i="1"/>
  <c r="A29" i="1"/>
  <c r="A30" i="1"/>
  <c r="C11" i="1"/>
  <c r="C12" i="1"/>
  <c r="C19" i="1"/>
  <c r="C20" i="1"/>
  <c r="C21" i="1"/>
  <c r="C22" i="1"/>
  <c r="F5" i="1"/>
  <c r="G10" i="1"/>
</calcChain>
</file>

<file path=xl/sharedStrings.xml><?xml version="1.0" encoding="utf-8"?>
<sst xmlns="http://schemas.openxmlformats.org/spreadsheetml/2006/main" count="264" uniqueCount="170">
  <si>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</si>
  <si>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</si>
  <si>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</si>
  <si>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</si>
  <si>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</si>
  <si>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</si>
  <si>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</si>
  <si>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</si>
  <si>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</si>
  <si>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</si>
  <si>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</si>
  <si>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</si>
  <si>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</si>
  <si>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</si>
  <si>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</si>
  <si>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</si>
  <si>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</si>
  <si>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</si>
  <si>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</si>
  <si>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</si>
  <si>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</si>
  <si>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</si>
  <si>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</si>
  <si>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</si>
  <si>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</si>
  <si>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</si>
  <si>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</si>
  <si>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</si>
  <si>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</si>
  <si>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</si>
  <si>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</si>
  <si>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</si>
  <si>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</si>
  <si>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</si>
  <si>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</si>
  <si>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</si>
  <si>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</si>
  <si>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</si>
  <si>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</si>
  <si>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</si>
  <si>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</si>
  <si>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</si>
  <si>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</si>
  <si>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</si>
  <si>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</si>
  <si>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</si>
  <si>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</si>
  <si>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</si>
  <si>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</si>
  <si>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</si>
  <si>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</si>
  <si>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</si>
  <si>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</si>
  <si>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</si>
  <si>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</si>
  <si>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</si>
  <si>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</si>
  <si>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</si>
  <si>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</si>
  <si>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</si>
  <si>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</si>
  <si>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</si>
  <si>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</si>
  <si>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</si>
  <si>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</si>
  <si>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</si>
  <si>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</si>
  <si>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</si>
  <si>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</si>
  <si>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</si>
  <si>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</si>
  <si>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</si>
  <si>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</si>
  <si>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</si>
  <si>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</si>
  <si>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</si>
  <si>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</si>
  <si>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</si>
  <si>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</si>
  <si>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</si>
  <si>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</si>
  <si>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</si>
  <si>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</si>
  <si>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</si>
  <si>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</si>
  <si>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</si>
  <si>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</si>
  <si>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</si>
  <si>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</si>
  <si>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</si>
  <si>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</si>
  <si>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</si>
  <si>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</si>
  <si>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</si>
  <si>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</si>
  <si>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</si>
  <si>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</si>
  <si>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</si>
  <si>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</si>
  <si>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</si>
  <si>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</si>
  <si>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</si>
  <si>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</si>
  <si>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</si>
  <si>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</si>
  <si>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</si>
  <si>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</si>
  <si>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</si>
  <si>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</si>
  <si>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</si>
  <si>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</si>
  <si>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</si>
  <si>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</si>
  <si>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</si>
  <si>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</si>
  <si>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</si>
  <si>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</si>
  <si>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</si>
  <si>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</si>
  <si>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</si>
  <si>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</si>
  <si>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</si>
  <si>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</si>
  <si>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</si>
  <si>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</si>
  <si>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</si>
  <si>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</si>
  <si>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</si>
  <si>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</si>
  <si>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</si>
  <si>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</si>
  <si>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</si>
  <si>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</si>
  <si>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</si>
  <si>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</si>
  <si>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</si>
  <si>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</si>
  <si>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</si>
  <si>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</si>
  <si>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</si>
  <si>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</si>
  <si>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</si>
  <si>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</si>
  <si>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</si>
  <si>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</si>
  <si>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</si>
  <si>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</si>
  <si>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IMG02</t>
  </si>
  <si>
    <t>IMG03</t>
  </si>
  <si>
    <t>IMG04</t>
  </si>
  <si>
    <t>Conjuntos</t>
  </si>
  <si>
    <t>Andrea Constanza Perdomo Pedraza</t>
  </si>
  <si>
    <t>Fotografía</t>
  </si>
  <si>
    <t>F6</t>
  </si>
  <si>
    <t>MA_03_01_CO_REC50_IMG01</t>
  </si>
  <si>
    <t>MA_03_01_CO_REC50_IMG02</t>
  </si>
  <si>
    <t>MA_03_01_CO_REC50_IMG03</t>
  </si>
  <si>
    <t>MA_03_01_CO_REC50_IMG04</t>
  </si>
  <si>
    <t>MA_03_01_CO_REC50_IMG05</t>
  </si>
  <si>
    <t>MA_03_01_CO_REC50_IMG06</t>
  </si>
  <si>
    <t>MA_03_01_CO_REC50_IMG07</t>
  </si>
  <si>
    <t>MA_03_01_CO_REC50_IMG08</t>
  </si>
  <si>
    <t>MA_03_01_CO_REC50_IMG09</t>
  </si>
  <si>
    <t>IMG05</t>
  </si>
  <si>
    <r>
      <t>IMG0</t>
    </r>
    <r>
      <rPr>
        <sz val="10"/>
        <rFont val="Century Gothic"/>
      </rPr>
      <t>6</t>
    </r>
  </si>
  <si>
    <r>
      <t>IMG0</t>
    </r>
    <r>
      <rPr>
        <sz val="10"/>
        <rFont val="Century Gothic"/>
      </rPr>
      <t>7</t>
    </r>
  </si>
  <si>
    <r>
      <t>IMG0</t>
    </r>
    <r>
      <rPr>
        <sz val="10"/>
        <rFont val="Century Gothic"/>
      </rPr>
      <t>8</t>
    </r>
  </si>
  <si>
    <r>
      <t>IMG0</t>
    </r>
    <r>
      <rPr>
        <sz val="10"/>
        <rFont val="Century Gothic"/>
      </rPr>
      <t>9</t>
    </r>
  </si>
  <si>
    <t>Fotografía como viene del servidor</t>
  </si>
  <si>
    <t>MA_03_01_CO_REC50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</si>
</sst>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rgb="FF000000"/>
      <name val="Arial"/>
    </font>
    <font>
      <sz val="12"/>
      <color theme="1"/>
      <name val="Arial"/>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s>
  <cellStyleXfs count="8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3" fillId="5" borderId="35" xfId="0" applyFont="1" applyFill="1" applyBorder="1" applyAlignment="1">
      <alignment horizontal="center" vertical="center" wrapText="1"/>
    </xf>
    <xf numFmtId="0" fontId="0" fillId="0" borderId="5" xfId="0" applyBorder="1"/>
    <xf numFmtId="0" fontId="22" fillId="0" borderId="0" xfId="0" applyFont="1" applyAlignment="1">
      <alignment vertical="center"/>
    </xf>
    <xf numFmtId="0" fontId="23" fillId="0" borderId="5" xfId="0" applyFont="1" applyBorder="1" applyAlignment="1">
      <alignment horizontal="left" vertical="center"/>
    </xf>
    <xf numFmtId="0" fontId="22" fillId="0" borderId="5" xfId="0" applyFont="1" applyBorder="1" applyAlignment="1">
      <alignment vertical="center"/>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9" borderId="26" xfId="0" applyNumberFormat="1" applyFont="1" applyFill="1" applyBorder="1" applyAlignment="1">
      <alignment horizontal="center"/>
    </xf>
    <xf numFmtId="164" fontId="9" fillId="9" borderId="25" xfId="0" applyNumberFormat="1" applyFont="1" applyFill="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9" fillId="0" borderId="5"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8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Style="combo" dx="33" fmlaLink="$H$20" fmlaRange="$H$4:$H$7" noThreeD="1" sel="4" val="0"/>
</file>

<file path=xl/ctrlProps/ctrlProp5.xml><?xml version="1.0" encoding="utf-8"?>
<formControlPr xmlns="http://schemas.microsoft.com/office/spreadsheetml/2009/9/main" objectType="Drop" dropLines="9" dropStyle="combo" dx="33" fmlaLink="$I$20" fmlaRange="$I$6:$I$14" noThreeD="1" sel="5" val="0"/>
</file>

<file path=xl/ctrlProps/ctrlProp6.xml><?xml version="1.0" encoding="utf-8"?>
<formControlPr xmlns="http://schemas.microsoft.com/office/spreadsheetml/2009/9/main" objectType="Drop" dropLines="16" dropStyle="combo" dx="33" fmlaLink="$J$20" fmlaRange="$J$4:$J$19" noThreeD="1" sel="4" val="0"/>
</file>

<file path=xl/ctrlProps/ctrlProp7.xml><?xml version="1.0" encoding="utf-8"?>
<formControlPr xmlns="http://schemas.microsoft.com/office/spreadsheetml/2009/9/main" objectType="Drop" dropLines="16" dropStyle="combo" dx="33" fmlaLink="$K$44" fmlaRange="$K$4:$K$43" noThreeD="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A5" workbookViewId="0">
      <selection activeCell="C8" sqref="C8"/>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7" customWidth="1"/>
    <col min="11" max="11" width="61.5" style="17" customWidth="1"/>
    <col min="12" max="12" width="20.33203125" style="2" customWidth="1"/>
    <col min="13" max="13" width="14.5" style="2" customWidth="1"/>
    <col min="14" max="16384" width="10.83203125" style="2"/>
  </cols>
  <sheetData>
    <row r="1" spans="1:16" ht="16" thickBot="1">
      <c r="A1" s="1"/>
      <c r="B1" s="1"/>
      <c r="C1" s="1"/>
      <c r="D1" s="1"/>
      <c r="F1" s="1"/>
      <c r="G1" s="1"/>
      <c r="H1" s="54"/>
      <c r="I1" s="54"/>
      <c r="J1" s="16"/>
      <c r="K1" s="16"/>
    </row>
    <row r="2" spans="1:16" ht="15">
      <c r="A2" s="1"/>
      <c r="B2" s="3" t="s">
        <v>0</v>
      </c>
      <c r="C2" s="91" t="s">
        <v>22</v>
      </c>
      <c r="D2" s="92"/>
      <c r="F2" s="84" t="s">
        <v>1</v>
      </c>
      <c r="G2" s="85"/>
      <c r="H2" s="54"/>
      <c r="I2" s="54"/>
      <c r="J2" s="16"/>
    </row>
    <row r="3" spans="1:16" ht="15">
      <c r="A3" s="1"/>
      <c r="B3" s="4" t="s">
        <v>9</v>
      </c>
      <c r="C3" s="93">
        <v>3</v>
      </c>
      <c r="D3" s="94"/>
      <c r="F3" s="86"/>
      <c r="G3" s="87"/>
      <c r="H3" s="54"/>
      <c r="I3" s="54"/>
      <c r="J3" s="16"/>
    </row>
    <row r="4" spans="1:16" ht="15">
      <c r="A4" s="1"/>
      <c r="B4" s="4" t="s">
        <v>55</v>
      </c>
      <c r="C4" s="95" t="s">
        <v>150</v>
      </c>
      <c r="D4" s="94"/>
      <c r="E4" s="5"/>
      <c r="F4" s="53" t="s">
        <v>56</v>
      </c>
      <c r="G4" s="52" t="s">
        <v>57</v>
      </c>
      <c r="H4" s="54"/>
      <c r="I4" s="54"/>
      <c r="J4" s="16"/>
      <c r="K4" s="16"/>
    </row>
    <row r="5" spans="1:16" ht="16" thickBot="1">
      <c r="A5" s="1"/>
      <c r="B5" s="6" t="s">
        <v>2</v>
      </c>
      <c r="C5" s="96" t="s">
        <v>151</v>
      </c>
      <c r="D5" s="97"/>
      <c r="E5" s="5"/>
      <c r="F5" s="51" t="str">
        <f>IF(G4="Recurso","Motor del recurso","")</f>
        <v>Motor del recurso</v>
      </c>
      <c r="G5" s="51" t="s">
        <v>153</v>
      </c>
      <c r="H5" s="54"/>
      <c r="I5" s="75"/>
      <c r="J5" s="16"/>
      <c r="K5" s="16"/>
    </row>
    <row r="6" spans="1:16" ht="16" thickBot="1">
      <c r="A6" s="1"/>
      <c r="B6" s="1"/>
      <c r="C6" s="1"/>
      <c r="D6" s="1"/>
      <c r="E6" s="7"/>
      <c r="F6" s="1"/>
      <c r="G6" s="1"/>
      <c r="H6" s="54"/>
      <c r="I6" s="54"/>
      <c r="J6" s="16"/>
      <c r="K6" s="16"/>
    </row>
    <row r="7" spans="1:16" ht="15" customHeight="1">
      <c r="A7" s="1"/>
      <c r="B7" s="38" t="s">
        <v>41</v>
      </c>
      <c r="C7" s="8" t="s">
        <v>169</v>
      </c>
      <c r="D7" s="37" t="s">
        <v>40</v>
      </c>
      <c r="F7" s="1"/>
      <c r="G7" s="1"/>
      <c r="H7" s="1"/>
      <c r="I7" s="1"/>
      <c r="J7" s="16"/>
      <c r="K7" s="16"/>
    </row>
    <row r="8" spans="1:16" s="9" customFormat="1" ht="16" thickBot="1">
      <c r="A8" s="10"/>
      <c r="B8" s="10"/>
      <c r="C8" s="10"/>
      <c r="D8" s="11"/>
      <c r="E8" s="11"/>
      <c r="F8" s="88" t="s">
        <v>63</v>
      </c>
      <c r="G8" s="89"/>
      <c r="H8" s="89"/>
      <c r="I8" s="90"/>
      <c r="J8" s="18"/>
      <c r="K8" s="12"/>
      <c r="L8" s="2"/>
      <c r="M8" s="2"/>
      <c r="N8" s="2"/>
      <c r="O8" s="2"/>
      <c r="P8" s="2"/>
    </row>
    <row r="9" spans="1:16" ht="27" thickBot="1">
      <c r="A9" s="34" t="s">
        <v>3</v>
      </c>
      <c r="B9" s="25" t="s">
        <v>10</v>
      </c>
      <c r="C9" s="24" t="s">
        <v>4</v>
      </c>
      <c r="D9" s="24" t="s">
        <v>5</v>
      </c>
      <c r="E9" s="24" t="s">
        <v>6</v>
      </c>
      <c r="F9" s="74" t="s">
        <v>62</v>
      </c>
      <c r="G9" s="74" t="s">
        <v>60</v>
      </c>
      <c r="H9" s="74" t="s">
        <v>61</v>
      </c>
      <c r="I9" s="74" t="s">
        <v>138</v>
      </c>
      <c r="J9" s="25" t="s">
        <v>7</v>
      </c>
      <c r="K9" s="79" t="s">
        <v>8</v>
      </c>
    </row>
    <row r="10" spans="1:16" s="12" customFormat="1" ht="15">
      <c r="A10" s="13" t="str">
        <f>IF(OR(B10&lt;&gt;"",J10&lt;&gt;""),"IMG01","")</f>
        <v>IMG01</v>
      </c>
      <c r="B10" s="26">
        <v>69862675</v>
      </c>
      <c r="C10" s="26" t="str">
        <f>IF(OR(B10&lt;&gt;"",J10&lt;&gt;""),IF($G$4="Recurso",CONCATENATE($G$4," ",$G$5),$G$4),"")</f>
        <v>Recurso F6</v>
      </c>
      <c r="D10" s="14" t="s">
        <v>152</v>
      </c>
      <c r="E10" s="14" t="s">
        <v>146</v>
      </c>
      <c r="F10" s="81" t="s">
        <v>154</v>
      </c>
      <c r="G10" s="14" t="str">
        <f>IF(F10&lt;&gt;"",IF($G$4="Recurso",IF(LEFT($G$5,1)="M",VLOOKUP($G$5,'Definición técnica de imagenes'!$A$3:$G$17,5,FALSE),IF($G$5="F1",'Definición técnica de imagenes'!$E$15,'Definición técnica de imagenes'!$F$13)),'Definición técnica de imagenes'!$E$16),"")</f>
        <v>800 x 460 px</v>
      </c>
      <c r="H10" s="14"/>
      <c r="I10" s="14"/>
      <c r="J10" s="14" t="s">
        <v>168</v>
      </c>
      <c r="K10" s="80"/>
    </row>
    <row r="11" spans="1:16" s="12" customFormat="1" ht="15">
      <c r="A11" s="78" t="s">
        <v>147</v>
      </c>
      <c r="B11" s="82">
        <v>64657141</v>
      </c>
      <c r="C11" s="26" t="str">
        <f t="shared" ref="C11:C22" si="0">IF(OR(B11&lt;&gt;"",J11&lt;&gt;""),IF($G$4="Recurso",CONCATENATE($G$4," ",$G$5),$G$4),"")</f>
        <v>Recurso F6</v>
      </c>
      <c r="D11" s="14" t="s">
        <v>152</v>
      </c>
      <c r="E11" s="14" t="s">
        <v>146</v>
      </c>
      <c r="F11" s="14" t="s">
        <v>155</v>
      </c>
      <c r="G11" s="14" t="str">
        <f>IF(F11&lt;&gt;"",IF($G$4="Recurso",IF(LEFT($G$5,1)="M",VLOOKUP($G$5,'Definición técnica de imagenes'!$A$3:$G$17,5,FALSE),IF($G$5="F1",'Definición técnica de imagenes'!$E$15,'Definición técnica de imagenes'!$F$13)),'Definición técnica de imagenes'!$E$16),"")</f>
        <v>800 x 460 px</v>
      </c>
      <c r="H11" s="14"/>
      <c r="I11" s="14"/>
      <c r="J11" s="14" t="s">
        <v>168</v>
      </c>
      <c r="K11" s="80"/>
    </row>
    <row r="12" spans="1:16" s="12" customFormat="1" ht="15">
      <c r="A12" s="78" t="s">
        <v>148</v>
      </c>
      <c r="B12" s="82">
        <v>228611980</v>
      </c>
      <c r="C12" s="26" t="str">
        <f t="shared" si="0"/>
        <v>Recurso F6</v>
      </c>
      <c r="D12" s="14" t="s">
        <v>152</v>
      </c>
      <c r="E12" s="77" t="s">
        <v>146</v>
      </c>
      <c r="F12" s="83" t="s">
        <v>156</v>
      </c>
      <c r="G12" s="14" t="str">
        <f>IF(F12&lt;&gt;"",IF($G$4="Recurso",IF(LEFT($G$5,1)="M",VLOOKUP($G$5,'Definición técnica de imagenes'!$A$3:$G$17,5,FALSE),IF($G$5="F1",'Definición técnica de imagenes'!$E$15,'Definición técnica de imagenes'!$F$13)),'Definición técnica de imagenes'!$E$16),"")</f>
        <v>800 x 460 px</v>
      </c>
      <c r="H12" s="14"/>
      <c r="I12" s="14" t="str">
        <f>IF(OR(B12&lt;&gt;"",J12&lt;&gt;""),IF($G$4="Recurso",IF(LEFT($G$5,1)="M",VLOOKUP($G$5,'Definición técnica de imagenes'!$A$3:$G$17,6,FALSE),IF($G$5="F1","","")),'Definición técnica de imagenes'!$F$16),"")</f>
        <v/>
      </c>
      <c r="J12" s="14" t="s">
        <v>168</v>
      </c>
      <c r="K12" s="80"/>
    </row>
    <row r="13" spans="1:16" s="12" customFormat="1" ht="15">
      <c r="A13" s="13" t="s">
        <v>149</v>
      </c>
      <c r="B13" s="82">
        <v>128407004</v>
      </c>
      <c r="C13" s="26" t="str">
        <f t="shared" ref="C13:C18" si="1">$C$10</f>
        <v>Recurso F6</v>
      </c>
      <c r="D13" s="14" t="s">
        <v>152</v>
      </c>
      <c r="E13" s="77" t="s">
        <v>146</v>
      </c>
      <c r="F13" s="81" t="s">
        <v>157</v>
      </c>
      <c r="G13" s="14" t="str">
        <f>IF(F13&lt;&gt;"",IF($G$4="Recurso",IF(LEFT($G$5,1)="M",VLOOKUP($G$5,'Definición técnica de imagenes'!$A$3:$G$17,5,FALSE),IF($G$5="F1",'Definición técnica de imagenes'!$E$15,'Definición técnica de imagenes'!$F$13)),'Definición técnica de imagenes'!$E$16),"")</f>
        <v>800 x 460 px</v>
      </c>
      <c r="H13" s="14"/>
      <c r="I13" s="14"/>
      <c r="J13" s="14" t="s">
        <v>168</v>
      </c>
      <c r="K13" s="80"/>
    </row>
    <row r="14" spans="1:16" s="12" customFormat="1" ht="15">
      <c r="A14" s="13" t="s">
        <v>163</v>
      </c>
      <c r="B14" s="82">
        <v>153457967</v>
      </c>
      <c r="C14" s="26" t="str">
        <f t="shared" si="1"/>
        <v>Recurso F6</v>
      </c>
      <c r="D14" s="14" t="s">
        <v>152</v>
      </c>
      <c r="E14" s="77" t="s">
        <v>146</v>
      </c>
      <c r="F14" s="81" t="s">
        <v>158</v>
      </c>
      <c r="G14" s="14" t="str">
        <f>IF(F14&lt;&gt;"",IF($G$4="Recurso",IF(LEFT($G$5,1)="M",VLOOKUP($G$5,'Definición técnica de imagenes'!$A$3:$G$17,5,FALSE),IF($G$5="F1",'Definición técnica de imagenes'!$E$15,'Definición técnica de imagenes'!$F$13)),'Definición técnica de imagenes'!$E$16),"")</f>
        <v>800 x 460 px</v>
      </c>
      <c r="H14" s="14" t="str">
        <f t="shared" ref="H14:H74" si="2">IF(I14&lt;&gt;"",IF(OR(B14&lt;&gt;"",J14&lt;&gt;""),CONCATENATE($C$7,"_",$A14,IF($G$4="Cuaderno de Estudio","_zoom",CONCATENATE("a",IF(LEFT($G$5,1)="F",".jpg",".png")))),""),"")</f>
        <v/>
      </c>
      <c r="I14" s="14" t="str">
        <f>IF(OR(B14&lt;&gt;"",J14&lt;&gt;""),IF($G$4="Recurso",IF(LEFT($G$5,1)="M",VLOOKUP($G$5,'Definición técnica de imagenes'!$A$3:$G$17,6,FALSE),IF($G$5="F1","","")),'Definición técnica de imagenes'!$F$16),"")</f>
        <v/>
      </c>
      <c r="J14" s="14" t="s">
        <v>168</v>
      </c>
      <c r="K14" s="80"/>
    </row>
    <row r="15" spans="1:16" s="12" customFormat="1" ht="15">
      <c r="A15" s="13" t="s">
        <v>164</v>
      </c>
      <c r="B15" s="82">
        <v>235169047</v>
      </c>
      <c r="C15" s="26" t="str">
        <f t="shared" si="1"/>
        <v>Recurso F6</v>
      </c>
      <c r="D15" s="14" t="s">
        <v>152</v>
      </c>
      <c r="E15" s="77" t="s">
        <v>146</v>
      </c>
      <c r="F15" s="81" t="s">
        <v>159</v>
      </c>
      <c r="G15" s="14" t="str">
        <f>IF(F15&lt;&gt;"",IF($G$4="Recurso",IF(LEFT($G$5,1)="M",VLOOKUP($G$5,'Definición técnica de imagenes'!$A$3:$G$17,5,FALSE),IF($G$5="F1",'Definición técnica de imagenes'!$E$15,'Definición técnica de imagenes'!$F$13)),'Definición técnica de imagenes'!$E$16),"")</f>
        <v>800 x 460 px</v>
      </c>
      <c r="H15" s="14" t="str">
        <f t="shared" si="2"/>
        <v/>
      </c>
      <c r="I15" s="14" t="str">
        <f>IF(OR(B15&lt;&gt;"",J15&lt;&gt;""),IF($G$4="Recurso",IF(LEFT($G$5,1)="M",VLOOKUP($G$5,'Definición técnica de imagenes'!$A$3:$G$17,6,FALSE),IF($G$5="F1","","")),'Definición técnica de imagenes'!$F$16),"")</f>
        <v/>
      </c>
      <c r="J15" s="14" t="s">
        <v>168</v>
      </c>
      <c r="K15" s="80"/>
    </row>
    <row r="16" spans="1:16" s="12" customFormat="1" ht="15">
      <c r="A16" s="13" t="s">
        <v>165</v>
      </c>
      <c r="B16" s="82">
        <v>199307156</v>
      </c>
      <c r="C16" s="26" t="str">
        <f t="shared" si="1"/>
        <v>Recurso F6</v>
      </c>
      <c r="D16" s="14" t="s">
        <v>152</v>
      </c>
      <c r="E16" s="77" t="s">
        <v>146</v>
      </c>
      <c r="F16" s="81" t="s">
        <v>160</v>
      </c>
      <c r="G16" s="14" t="str">
        <f>IF(F16&lt;&gt;"",IF($G$4="Recurso",IF(LEFT($G$5,1)="M",VLOOKUP($G$5,'Definición técnica de imagenes'!$A$3:$G$17,5,FALSE),IF($G$5="F1",'Definición técnica de imagenes'!$E$15,'Definición técnica de imagenes'!$F$13)),'Definición técnica de imagenes'!$E$16),"")</f>
        <v>800 x 460 px</v>
      </c>
      <c r="H16" s="14"/>
      <c r="I16" s="14"/>
      <c r="J16" s="14" t="s">
        <v>168</v>
      </c>
      <c r="K16" s="80"/>
    </row>
    <row r="17" spans="1:11" s="12" customFormat="1" ht="15">
      <c r="A17" s="13" t="s">
        <v>166</v>
      </c>
      <c r="B17" s="82">
        <v>129367985</v>
      </c>
      <c r="C17" s="26" t="str">
        <f t="shared" si="1"/>
        <v>Recurso F6</v>
      </c>
      <c r="D17" s="14" t="s">
        <v>152</v>
      </c>
      <c r="E17" s="77" t="s">
        <v>146</v>
      </c>
      <c r="F17" s="81" t="s">
        <v>161</v>
      </c>
      <c r="G17" s="14" t="str">
        <f>IF(F17&lt;&gt;"",IF($G$4="Recurso",IF(LEFT($G$5,1)="M",VLOOKUP($G$5,'Definición técnica de imagenes'!$A$3:$G$17,5,FALSE),IF($G$5="F1",'Definición técnica de imagenes'!$E$15,'Definición técnica de imagenes'!$F$13)),'Definición técnica de imagenes'!$E$16),"")</f>
        <v>800 x 460 px</v>
      </c>
      <c r="H17" s="14" t="str">
        <f t="shared" si="2"/>
        <v/>
      </c>
      <c r="I17" s="14" t="str">
        <f>IF(OR(B17&lt;&gt;"",J17&lt;&gt;""),IF($G$4="Recurso",IF(LEFT($G$5,1)="M",VLOOKUP($G$5,'Definición técnica de imagenes'!$A$3:$G$17,6,FALSE),IF($G$5="F1","","")),'Definición técnica de imagenes'!$F$16),"")</f>
        <v/>
      </c>
      <c r="J17" s="14" t="s">
        <v>168</v>
      </c>
      <c r="K17" s="80"/>
    </row>
    <row r="18" spans="1:11" s="12" customFormat="1" ht="15">
      <c r="A18" s="13" t="s">
        <v>167</v>
      </c>
      <c r="B18" s="82">
        <v>97736282</v>
      </c>
      <c r="C18" s="26" t="str">
        <f t="shared" si="1"/>
        <v>Recurso F6</v>
      </c>
      <c r="D18" s="14" t="s">
        <v>152</v>
      </c>
      <c r="E18" s="14" t="s">
        <v>146</v>
      </c>
      <c r="F18" s="81" t="s">
        <v>162</v>
      </c>
      <c r="G18" s="14" t="str">
        <f>IF(F18&lt;&gt;"",IF($G$4="Recurso",IF(LEFT($G$5,1)="M",VLOOKUP($G$5,'Definición técnica de imagenes'!$A$3:$G$17,5,FALSE),IF($G$5="F1",'Definición técnica de imagenes'!$E$15,'Definición técnica de imagenes'!$F$13)),'Definición técnica de imagenes'!$E$16),"")</f>
        <v>800 x 460 px</v>
      </c>
      <c r="H18" s="14" t="str">
        <f t="shared" si="2"/>
        <v/>
      </c>
      <c r="I18" s="14" t="str">
        <f>IF(OR(B18&lt;&gt;"",J18&lt;&gt;""),IF($G$4="Recurso",IF(LEFT($G$5,1)="M",VLOOKUP($G$5,'Definición técnica de imagenes'!$A$3:$G$17,6,FALSE),IF($G$5="F1","","")),'Definición técnica de imagenes'!$F$16),"")</f>
        <v/>
      </c>
      <c r="J18" s="14" t="s">
        <v>168</v>
      </c>
      <c r="K18" s="80"/>
    </row>
    <row r="19" spans="1:11" s="12" customFormat="1">
      <c r="A19" s="13" t="str">
        <f t="shared" ref="A19:A30" si="3">IF(OR(B19&lt;&gt;"",J19&lt;&gt;""),CONCATENATE(LEFT(A18,3),IF(MID(A18,4,2)+1&lt;10,CONCATENATE("0",MID(A18,4,2)+1))),"")</f>
        <v/>
      </c>
      <c r="B19" s="33"/>
      <c r="C19" s="26" t="str">
        <f t="shared" si="0"/>
        <v/>
      </c>
      <c r="D19" s="14"/>
      <c r="E19" s="14"/>
      <c r="F19" s="14" t="str">
        <f t="shared" ref="F19:F74" si="4">IF(OR(B19&lt;&gt;"",J19&lt;&gt;""),CONCATENATE($C$7,"_",$A19,IF($G$4="Cuaderno de Estudio","_small",CONCATENATE(IF(I19="","","n"),IF(LEFT($G$5,1)="F",".jpg",".png")))),"")</f>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2"/>
      <c r="K19" s="35"/>
    </row>
    <row r="20" spans="1:11" s="12" customFormat="1">
      <c r="A20" s="13" t="str">
        <f t="shared" si="3"/>
        <v/>
      </c>
      <c r="B20" s="27"/>
      <c r="C20" s="26" t="str">
        <f t="shared" si="0"/>
        <v/>
      </c>
      <c r="D20" s="14"/>
      <c r="E20" s="14"/>
      <c r="F20" s="14" t="str">
        <f t="shared" si="4"/>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c r="A21" s="13" t="str">
        <f t="shared" si="3"/>
        <v/>
      </c>
      <c r="B21" s="28"/>
      <c r="C21" s="26" t="str">
        <f t="shared" si="0"/>
        <v/>
      </c>
      <c r="D21" s="14"/>
      <c r="E21" s="14"/>
      <c r="F21" s="14" t="str">
        <f t="shared" si="4"/>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c r="A22" s="13" t="str">
        <f t="shared" si="3"/>
        <v/>
      </c>
      <c r="B22" s="29"/>
      <c r="C22" s="26" t="str">
        <f t="shared" si="0"/>
        <v/>
      </c>
      <c r="D22" s="14"/>
      <c r="E22" s="14"/>
      <c r="F22" s="14" t="str">
        <f t="shared" si="4"/>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c r="A23" s="13" t="str">
        <f t="shared" si="3"/>
        <v/>
      </c>
      <c r="B23" s="27"/>
      <c r="C23" s="27"/>
      <c r="D23" s="14"/>
      <c r="E23" s="14"/>
      <c r="F23" s="14" t="str">
        <f t="shared" si="4"/>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c r="A24" s="13" t="str">
        <f t="shared" si="3"/>
        <v/>
      </c>
      <c r="B24" s="26"/>
      <c r="C24" s="26"/>
      <c r="D24" s="14"/>
      <c r="E24" s="14"/>
      <c r="F24" s="14" t="str">
        <f t="shared" si="4"/>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c r="A25" s="13" t="str">
        <f t="shared" si="3"/>
        <v/>
      </c>
      <c r="B25" s="27"/>
      <c r="C25" s="27"/>
      <c r="D25" s="14"/>
      <c r="E25" s="14"/>
      <c r="F25" s="14" t="str">
        <f t="shared" si="4"/>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c r="A26" s="13" t="str">
        <f t="shared" si="3"/>
        <v/>
      </c>
      <c r="B26" s="27"/>
      <c r="C26" s="27"/>
      <c r="D26" s="14"/>
      <c r="E26" s="14"/>
      <c r="F26" s="14" t="str">
        <f t="shared" si="4"/>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c r="A27" s="13" t="str">
        <f t="shared" si="3"/>
        <v/>
      </c>
      <c r="B27" s="27"/>
      <c r="C27" s="27"/>
      <c r="D27" s="14"/>
      <c r="E27" s="14"/>
      <c r="F27" s="14" t="str">
        <f t="shared" si="4"/>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c r="A28" s="13" t="str">
        <f t="shared" si="3"/>
        <v/>
      </c>
      <c r="B28" s="26"/>
      <c r="C28" s="26"/>
      <c r="D28" s="14"/>
      <c r="E28" s="14"/>
      <c r="F28" s="14" t="str">
        <f t="shared" si="4"/>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c r="A29" s="13" t="str">
        <f t="shared" si="3"/>
        <v/>
      </c>
      <c r="B29" s="27"/>
      <c r="C29" s="27"/>
      <c r="D29" s="14"/>
      <c r="E29" s="14"/>
      <c r="F29" s="14" t="str">
        <f t="shared" si="4"/>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c r="A30" s="13" t="str">
        <f t="shared" si="3"/>
        <v/>
      </c>
      <c r="B30" s="27"/>
      <c r="C30" s="27"/>
      <c r="D30" s="14"/>
      <c r="E30" s="14"/>
      <c r="F30" s="14" t="str">
        <f t="shared" si="4"/>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c r="A31" s="13"/>
      <c r="B31" s="27"/>
      <c r="C31" s="27"/>
      <c r="D31" s="14"/>
      <c r="E31" s="14"/>
      <c r="F31" s="14" t="str">
        <f t="shared" si="4"/>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c r="A32" s="13"/>
      <c r="B32" s="27"/>
      <c r="C32" s="27"/>
      <c r="D32" s="14"/>
      <c r="E32" s="14"/>
      <c r="F32" s="14" t="str">
        <f t="shared" si="4"/>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c r="A33" s="13"/>
      <c r="B33" s="27"/>
      <c r="C33" s="27"/>
      <c r="D33" s="14"/>
      <c r="E33" s="14"/>
      <c r="F33" s="14" t="str">
        <f t="shared" si="4"/>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c r="A34" s="13"/>
      <c r="B34" s="27"/>
      <c r="C34" s="27"/>
      <c r="D34" s="14"/>
      <c r="E34" s="14"/>
      <c r="F34" s="14" t="str">
        <f t="shared" si="4"/>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c r="A35" s="13"/>
      <c r="B35" s="26"/>
      <c r="C35" s="26"/>
      <c r="D35" s="14"/>
      <c r="E35" s="14"/>
      <c r="F35" s="14" t="str">
        <f t="shared" si="4"/>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c r="A36" s="13"/>
      <c r="B36" s="30"/>
      <c r="C36" s="30"/>
      <c r="D36" s="14"/>
      <c r="E36" s="14"/>
      <c r="F36" s="14" t="str">
        <f t="shared" si="4"/>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c r="A37" s="13"/>
      <c r="B37" s="26"/>
      <c r="C37" s="26"/>
      <c r="D37" s="14"/>
      <c r="E37" s="14"/>
      <c r="F37" s="14" t="str">
        <f t="shared" si="4"/>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c r="A38" s="13"/>
      <c r="B38" s="31"/>
      <c r="C38" s="31"/>
      <c r="D38" s="14"/>
      <c r="E38" s="14"/>
      <c r="F38" s="14" t="str">
        <f t="shared" si="4"/>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c r="A39" s="13"/>
      <c r="B39" s="26"/>
      <c r="C39" s="26"/>
      <c r="D39" s="14"/>
      <c r="E39" s="14"/>
      <c r="F39" s="14" t="str">
        <f t="shared" si="4"/>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c r="A40" s="13"/>
      <c r="B40" s="26"/>
      <c r="C40" s="26"/>
      <c r="D40" s="14"/>
      <c r="E40" s="14"/>
      <c r="F40" s="14" t="str">
        <f t="shared" si="4"/>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c r="A41" s="13"/>
      <c r="B41" s="26"/>
      <c r="C41" s="26"/>
      <c r="D41" s="14"/>
      <c r="E41" s="14"/>
      <c r="F41" s="14" t="str">
        <f t="shared" si="4"/>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c r="A42" s="13"/>
      <c r="B42" s="26"/>
      <c r="C42" s="26"/>
      <c r="D42" s="14"/>
      <c r="E42" s="14"/>
      <c r="F42" s="14" t="str">
        <f t="shared" si="4"/>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c r="A43" s="13"/>
      <c r="B43" s="26"/>
      <c r="C43" s="26"/>
      <c r="D43" s="14"/>
      <c r="E43" s="14"/>
      <c r="F43" s="14" t="str">
        <f t="shared" si="4"/>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c r="A44" s="13"/>
      <c r="B44" s="26"/>
      <c r="C44" s="26"/>
      <c r="D44" s="14"/>
      <c r="E44" s="14"/>
      <c r="F44" s="14" t="str">
        <f t="shared" si="4"/>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c r="A45" s="13"/>
      <c r="B45" s="26"/>
      <c r="C45" s="26"/>
      <c r="D45" s="14"/>
      <c r="E45" s="14"/>
      <c r="F45" s="14" t="str">
        <f t="shared" si="4"/>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c r="A46" s="13"/>
      <c r="B46" s="26"/>
      <c r="C46" s="26"/>
      <c r="D46" s="14"/>
      <c r="E46" s="14"/>
      <c r="F46" s="14" t="str">
        <f t="shared" si="4"/>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c r="A47" s="13"/>
      <c r="B47" s="26"/>
      <c r="C47" s="26"/>
      <c r="D47" s="14"/>
      <c r="E47" s="14"/>
      <c r="F47" s="14" t="str">
        <f t="shared" si="4"/>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c r="A48" s="13"/>
      <c r="B48" s="26"/>
      <c r="C48" s="26"/>
      <c r="D48" s="14"/>
      <c r="E48" s="14"/>
      <c r="F48" s="14" t="str">
        <f t="shared" si="4"/>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c r="A49" s="13"/>
      <c r="B49" s="26"/>
      <c r="C49" s="26"/>
      <c r="D49" s="14"/>
      <c r="E49" s="14"/>
      <c r="F49" s="14" t="str">
        <f t="shared" si="4"/>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c r="A50" s="13"/>
      <c r="B50" s="26"/>
      <c r="C50" s="26"/>
      <c r="D50" s="14"/>
      <c r="E50" s="14"/>
      <c r="F50" s="14" t="str">
        <f t="shared" si="4"/>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c r="A51" s="13"/>
      <c r="B51" s="26"/>
      <c r="C51" s="26"/>
      <c r="D51" s="14"/>
      <c r="E51" s="14"/>
      <c r="F51" s="14" t="str">
        <f t="shared" si="4"/>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c r="A52" s="13"/>
      <c r="B52" s="26"/>
      <c r="C52" s="26"/>
      <c r="D52" s="14"/>
      <c r="E52" s="14"/>
      <c r="F52" s="14" t="str">
        <f t="shared" si="4"/>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c r="A53" s="13"/>
      <c r="B53" s="26"/>
      <c r="C53" s="26"/>
      <c r="D53" s="14"/>
      <c r="E53" s="14"/>
      <c r="F53" s="14" t="str">
        <f t="shared" si="4"/>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c r="A54" s="13"/>
      <c r="B54" s="26"/>
      <c r="C54" s="26"/>
      <c r="D54" s="14"/>
      <c r="E54" s="14"/>
      <c r="F54" s="14" t="str">
        <f t="shared" si="4"/>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c r="A55" s="13"/>
      <c r="B55" s="26"/>
      <c r="C55" s="26"/>
      <c r="D55" s="14"/>
      <c r="E55" s="14"/>
      <c r="F55" s="14" t="str">
        <f t="shared" si="4"/>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c r="A56" s="13"/>
      <c r="B56" s="26"/>
      <c r="C56" s="26"/>
      <c r="D56" s="14"/>
      <c r="E56" s="14"/>
      <c r="F56" s="14" t="str">
        <f t="shared" si="4"/>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c r="A57" s="13"/>
      <c r="B57" s="26"/>
      <c r="C57" s="26"/>
      <c r="D57" s="14"/>
      <c r="E57" s="14"/>
      <c r="F57" s="14" t="str">
        <f t="shared" si="4"/>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c r="A58" s="13"/>
      <c r="B58" s="26"/>
      <c r="C58" s="26"/>
      <c r="D58" s="14"/>
      <c r="E58" s="14"/>
      <c r="F58" s="14" t="str">
        <f t="shared" si="4"/>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c r="A59" s="13"/>
      <c r="B59" s="26"/>
      <c r="C59" s="26"/>
      <c r="D59" s="14"/>
      <c r="E59" s="14"/>
      <c r="F59" s="14" t="str">
        <f t="shared" si="4"/>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c r="A60" s="13"/>
      <c r="B60" s="26"/>
      <c r="C60" s="26"/>
      <c r="D60" s="14"/>
      <c r="E60" s="14"/>
      <c r="F60" s="14" t="str">
        <f t="shared" si="4"/>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c r="A61" s="13"/>
      <c r="B61" s="26"/>
      <c r="C61" s="26"/>
      <c r="D61" s="14"/>
      <c r="E61" s="14"/>
      <c r="F61" s="14" t="str">
        <f t="shared" si="4"/>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c r="A62" s="13"/>
      <c r="B62" s="13"/>
      <c r="C62" s="13"/>
      <c r="D62" s="14"/>
      <c r="E62" s="14"/>
      <c r="F62" s="14" t="str">
        <f t="shared" si="4"/>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c r="A63" s="13"/>
      <c r="B63" s="13"/>
      <c r="C63" s="13"/>
      <c r="D63" s="14"/>
      <c r="E63" s="14"/>
      <c r="F63" s="14" t="str">
        <f t="shared" si="4"/>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c r="A64" s="13"/>
      <c r="B64" s="13"/>
      <c r="C64" s="13"/>
      <c r="D64" s="14"/>
      <c r="E64" s="14"/>
      <c r="F64" s="14" t="str">
        <f t="shared" si="4"/>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c r="A65" s="13"/>
      <c r="B65" s="13"/>
      <c r="C65" s="13"/>
      <c r="D65" s="14"/>
      <c r="E65" s="14"/>
      <c r="F65" s="14" t="str">
        <f t="shared" si="4"/>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c r="A66" s="13"/>
      <c r="B66" s="13"/>
      <c r="C66" s="13"/>
      <c r="D66" s="14"/>
      <c r="E66" s="14"/>
      <c r="F66" s="14" t="str">
        <f t="shared" si="4"/>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c r="A67" s="13"/>
      <c r="B67" s="13"/>
      <c r="C67" s="13"/>
      <c r="D67" s="14"/>
      <c r="E67" s="14"/>
      <c r="F67" s="14" t="str">
        <f t="shared" si="4"/>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c r="A68" s="13"/>
      <c r="B68" s="13"/>
      <c r="C68" s="13"/>
      <c r="D68" s="14"/>
      <c r="E68" s="14"/>
      <c r="F68" s="14" t="str">
        <f t="shared" si="4"/>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c r="A69" s="13"/>
      <c r="B69" s="13"/>
      <c r="C69" s="13"/>
      <c r="D69" s="14"/>
      <c r="E69" s="14"/>
      <c r="F69" s="14" t="str">
        <f t="shared" si="4"/>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c r="A70" s="13"/>
      <c r="B70" s="13"/>
      <c r="C70" s="13"/>
      <c r="D70" s="14"/>
      <c r="E70" s="14"/>
      <c r="F70" s="14" t="str">
        <f t="shared" si="4"/>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c r="A71" s="13"/>
      <c r="B71" s="13"/>
      <c r="C71" s="13"/>
      <c r="D71" s="14"/>
      <c r="E71" s="14"/>
      <c r="F71" s="14" t="str">
        <f t="shared" si="4"/>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c r="A72" s="13"/>
      <c r="B72" s="13"/>
      <c r="C72" s="13"/>
      <c r="D72" s="14"/>
      <c r="E72" s="14"/>
      <c r="F72" s="14" t="str">
        <f t="shared" si="4"/>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c r="A73" s="13"/>
      <c r="B73" s="13"/>
      <c r="C73" s="13"/>
      <c r="D73" s="14"/>
      <c r="E73" s="14"/>
      <c r="F73" s="14" t="str">
        <f t="shared" si="4"/>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c r="A74" s="13"/>
      <c r="B74" s="13"/>
      <c r="C74" s="13"/>
      <c r="D74" s="14"/>
      <c r="E74" s="14"/>
      <c r="F74" s="14" t="str">
        <f t="shared" si="4"/>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c r="A75" s="13"/>
      <c r="B75" s="13"/>
      <c r="C75" s="13"/>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c r="A76" s="13"/>
      <c r="B76" s="13"/>
      <c r="C76" s="13"/>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IF(OR(B76&lt;&gt;"",J76&lt;&gt;""),IF($G$4="Recurso",IF(LEFT($G$5,1)="M",VLOOKUP($G$5,'Definición técnica de imagenes'!$A$3:$G$17,6,FALSE),IF($G$5="F1","","")),'Definición técnica de imagenes'!$F$16),"")</f>
        <v/>
      </c>
      <c r="J76" s="14"/>
      <c r="K76" s="15"/>
    </row>
    <row r="77" spans="1:11" s="12" customFormat="1">
      <c r="A77" s="13"/>
      <c r="B77" s="13"/>
      <c r="C77" s="13"/>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IF(OR(B77&lt;&gt;"",J77&lt;&gt;""),IF($G$4="Recurso",IF(LEFT($G$5,1)="M",VLOOKUP($G$5,'Definición técnica de imagenes'!$A$3:$G$17,6,FALSE),IF($G$5="F1","","")),'Definición técnica de imagenes'!$F$16),"")</f>
        <v/>
      </c>
      <c r="J77" s="14"/>
      <c r="K77" s="15"/>
    </row>
    <row r="78" spans="1:11" s="12" customFormat="1">
      <c r="A78" s="13"/>
      <c r="B78" s="13"/>
      <c r="C78" s="13"/>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IF(OR(B78&lt;&gt;"",J78&lt;&gt;""),IF($G$4="Recurso",IF(LEFT($G$5,1)="M",VLOOKUP($G$5,'Definición técnica de imagenes'!$A$3:$G$17,6,FALSE),IF($G$5="F1","","")),'Definición técnica de imagenes'!$F$16),"")</f>
        <v/>
      </c>
      <c r="J78" s="14"/>
      <c r="K78" s="15"/>
    </row>
    <row r="79" spans="1:11" s="12" customFormat="1">
      <c r="A79" s="13"/>
      <c r="B79" s="13"/>
      <c r="C79" s="13"/>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IF(OR(B79&lt;&gt;"",J79&lt;&gt;""),IF($G$4="Recurso",IF(LEFT($G$5,1)="M",VLOOKUP($G$5,'Definición técnica de imagenes'!$A$3:$G$17,6,FALSE),IF($G$5="F1","","")),'Definición técnica de imagenes'!$F$16),"")</f>
        <v/>
      </c>
      <c r="J79" s="14"/>
      <c r="K79" s="15"/>
    </row>
    <row r="80" spans="1:11" s="12" customFormat="1">
      <c r="A80" s="13"/>
      <c r="B80" s="13"/>
      <c r="C80" s="13"/>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IF(OR(B80&lt;&gt;"",J80&lt;&gt;""),IF($G$4="Recurso",IF(LEFT($G$5,1)="M",VLOOKUP($G$5,'Definición técnica de imagenes'!$A$3:$G$17,6,FALSE),IF($G$5="F1","","")),'Definición técnica de imagenes'!$F$16),"")</f>
        <v/>
      </c>
      <c r="J80" s="14"/>
      <c r="K80" s="15"/>
    </row>
    <row r="81" spans="1:11" s="12" customFormat="1">
      <c r="A81" s="13"/>
      <c r="B81" s="13"/>
      <c r="C81" s="13"/>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IF(OR(B81&lt;&gt;"",J81&lt;&gt;""),IF($G$4="Recurso",IF(LEFT($G$5,1)="M",VLOOKUP($G$5,'Definición técnica de imagenes'!$A$3:$G$17,6,FALSE),IF($G$5="F1","","")),'Definición técnica de imagenes'!$F$16),"")</f>
        <v/>
      </c>
      <c r="J81" s="14"/>
      <c r="K81" s="15"/>
    </row>
    <row r="82" spans="1:11" s="12" customFormat="1">
      <c r="A82" s="13"/>
      <c r="B82" s="13"/>
      <c r="C82" s="13"/>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IF(OR(B82&lt;&gt;"",J82&lt;&gt;""),IF($G$4="Recurso",IF(LEFT($G$5,1)="M",VLOOKUP($G$5,'Definición técnica de imagenes'!$A$3:$G$17,6,FALSE),IF($G$5="F1","","")),'Definición técnica de imagenes'!$F$16),"")</f>
        <v/>
      </c>
      <c r="J82" s="14"/>
      <c r="K82" s="15"/>
    </row>
    <row r="83" spans="1:11" s="12" customFormat="1">
      <c r="A83" s="13"/>
      <c r="B83" s="13"/>
      <c r="C83" s="13"/>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IF(OR(B83&lt;&gt;"",J83&lt;&gt;""),IF($G$4="Recurso",IF(LEFT($G$5,1)="M",VLOOKUP($G$5,'Definición técnica de imagenes'!$A$3:$G$17,6,FALSE),IF($G$5="F1","","")),'Definición técnica de imagenes'!$F$16),"")</f>
        <v/>
      </c>
      <c r="J83" s="14"/>
      <c r="K83" s="15"/>
    </row>
    <row r="84" spans="1:11" s="12" customFormat="1">
      <c r="A84" s="13"/>
      <c r="B84" s="13"/>
      <c r="C84" s="13"/>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IF(OR(B84&lt;&gt;"",J84&lt;&gt;""),IF($G$4="Recurso",IF(LEFT($G$5,1)="M",VLOOKUP($G$5,'Definición técnica de imagenes'!$A$3:$G$17,6,FALSE),IF($G$5="F1","","")),'Definición técnica de imagenes'!$F$16),"")</f>
        <v/>
      </c>
      <c r="J84" s="14"/>
      <c r="K84" s="15"/>
    </row>
    <row r="85" spans="1:11" s="12" customFormat="1">
      <c r="A85" s="13"/>
      <c r="B85" s="13"/>
      <c r="C85" s="13"/>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IF(OR(B85&lt;&gt;"",J85&lt;&gt;""),IF($G$4="Recurso",IF(LEFT($G$5,1)="M",VLOOKUP($G$5,'Definición técnica de imagenes'!$A$3:$G$17,6,FALSE),IF($G$5="F1","","")),'Definición técnica de imagenes'!$F$16),"")</f>
        <v/>
      </c>
      <c r="J85" s="14"/>
      <c r="K85" s="15"/>
    </row>
    <row r="86" spans="1:11" s="12" customFormat="1">
      <c r="A86" s="13"/>
      <c r="B86" s="13"/>
      <c r="C86" s="13"/>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IF(OR(B86&lt;&gt;"",J86&lt;&gt;""),IF($G$4="Recurso",IF(LEFT($G$5,1)="M",VLOOKUP($G$5,'Definición técnica de imagenes'!$A$3:$G$17,6,FALSE),IF($G$5="F1","","")),'Definición técnica de imagenes'!$F$16),"")</f>
        <v/>
      </c>
      <c r="J86" s="14"/>
      <c r="K86" s="15"/>
    </row>
    <row r="87" spans="1:11" s="12" customFormat="1">
      <c r="A87" s="13"/>
      <c r="B87" s="13"/>
      <c r="C87" s="13"/>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IF(OR(B87&lt;&gt;"",J87&lt;&gt;""),IF($G$4="Recurso",IF(LEFT($G$5,1)="M",VLOOKUP($G$5,'Definición técnica de imagenes'!$A$3:$G$17,6,FALSE),IF($G$5="F1","","")),'Definición técnica de imagenes'!$F$16),"")</f>
        <v/>
      </c>
      <c r="J87" s="14"/>
      <c r="K87" s="15"/>
    </row>
    <row r="88" spans="1:11" s="12" customFormat="1">
      <c r="A88" s="13"/>
      <c r="B88" s="13"/>
      <c r="C88" s="13"/>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IF(OR(B88&lt;&gt;"",J88&lt;&gt;""),IF($G$4="Recurso",IF(LEFT($G$5,1)="M",VLOOKUP($G$5,'Definición técnica de imagenes'!$A$3:$G$17,6,FALSE),IF($G$5="F1","","")),'Definición técnica de imagenes'!$F$16),"")</f>
        <v/>
      </c>
      <c r="J88" s="14"/>
      <c r="K88" s="15"/>
    </row>
    <row r="89" spans="1:11" s="12" customFormat="1">
      <c r="A89" s="13"/>
      <c r="B89" s="13"/>
      <c r="C89" s="13"/>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IF(OR(B89&lt;&gt;"",J89&lt;&gt;""),IF($G$4="Recurso",IF(LEFT($G$5,1)="M",VLOOKUP($G$5,'Definición técnica de imagenes'!$A$3:$G$17,6,FALSE),IF($G$5="F1","","")),'Definición técnica de imagenes'!$F$16),"")</f>
        <v/>
      </c>
      <c r="J89" s="14"/>
      <c r="K89" s="15"/>
    </row>
    <row r="90" spans="1:11" s="12" customFormat="1">
      <c r="A90" s="13"/>
      <c r="B90" s="13"/>
      <c r="C90" s="13"/>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IF(OR(B90&lt;&gt;"",J90&lt;&gt;""),IF($G$4="Recurso",IF(LEFT($G$5,1)="M",VLOOKUP($G$5,'Definición técnica de imagenes'!$A$3:$G$17,6,FALSE),IF($G$5="F1","","")),'Definición técnica de imagenes'!$F$16),"")</f>
        <v/>
      </c>
      <c r="J90" s="14"/>
      <c r="K90" s="15"/>
    </row>
    <row r="91" spans="1:11" s="12" customFormat="1">
      <c r="A91" s="13"/>
      <c r="B91" s="13"/>
      <c r="C91" s="13"/>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IF(OR(B91&lt;&gt;"",J91&lt;&gt;""),IF($G$4="Recurso",IF(LEFT($G$5,1)="M",VLOOKUP($G$5,'Definición técnica de imagenes'!$A$3:$G$17,6,FALSE),IF($G$5="F1","","")),'Definición técnica de imagenes'!$F$16),"")</f>
        <v/>
      </c>
      <c r="J91" s="14"/>
      <c r="K91" s="15"/>
    </row>
    <row r="92" spans="1:11" s="12" customFormat="1">
      <c r="A92" s="13"/>
      <c r="B92" s="13"/>
      <c r="C92" s="13"/>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IF(OR(B92&lt;&gt;"",J92&lt;&gt;""),IF($G$4="Recurso",IF(LEFT($G$5,1)="M",VLOOKUP($G$5,'Definición técnica de imagenes'!$A$3:$G$17,6,FALSE),IF($G$5="F1","","")),'Definición técnica de imagenes'!$F$16),"")</f>
        <v/>
      </c>
      <c r="J92" s="14"/>
      <c r="K92" s="15"/>
    </row>
    <row r="93" spans="1:11" s="12" customFormat="1">
      <c r="A93" s="13"/>
      <c r="B93" s="13"/>
      <c r="C93" s="13"/>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IF(OR(B93&lt;&gt;"",J93&lt;&gt;""),IF($G$4="Recurso",IF(LEFT($G$5,1)="M",VLOOKUP($G$5,'Definición técnica de imagenes'!$A$3:$G$17,6,FALSE),IF($G$5="F1","","")),'Definición técnica de imagenes'!$F$16),"")</f>
        <v/>
      </c>
      <c r="J93" s="14"/>
      <c r="K93" s="15"/>
    </row>
    <row r="94" spans="1:11" s="12" customFormat="1">
      <c r="A94" s="13"/>
      <c r="B94" s="13"/>
      <c r="C94" s="13"/>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IF(OR(B94&lt;&gt;"",J94&lt;&gt;""),IF($G$4="Recurso",IF(LEFT($G$5,1)="M",VLOOKUP($G$5,'Definición técnica de imagenes'!$A$3:$G$17,6,FALSE),IF($G$5="F1","","")),'Definición técnica de imagenes'!$F$16),"")</f>
        <v/>
      </c>
      <c r="J94" s="14"/>
      <c r="K94" s="15"/>
    </row>
    <row r="95" spans="1:11" s="12" customFormat="1">
      <c r="A95" s="13"/>
      <c r="B95" s="13"/>
      <c r="C95" s="13"/>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IF(OR(B95&lt;&gt;"",J95&lt;&gt;""),IF($G$4="Recurso",IF(LEFT($G$5,1)="M",VLOOKUP($G$5,'Definición técnica de imagenes'!$A$3:$G$17,6,FALSE),IF($G$5="F1","","")),'Definición técnica de imagenes'!$F$16),"")</f>
        <v/>
      </c>
      <c r="J95" s="14"/>
      <c r="K95" s="15"/>
    </row>
    <row r="96" spans="1:11" s="12" customFormat="1">
      <c r="A96" s="13"/>
      <c r="B96" s="13"/>
      <c r="C96" s="13"/>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IF(OR(B96&lt;&gt;"",J96&lt;&gt;""),IF($G$4="Recurso",IF(LEFT($G$5,1)="M",VLOOKUP($G$5,'Definición técnica de imagenes'!$A$3:$G$17,6,FALSE),IF($G$5="F1","","")),'Definición técnica de imagenes'!$F$16),"")</f>
        <v/>
      </c>
      <c r="J96" s="14"/>
      <c r="K96" s="15"/>
    </row>
    <row r="97" spans="1:11" s="12" customFormat="1">
      <c r="A97" s="13"/>
      <c r="B97" s="13"/>
      <c r="C97" s="13"/>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IF(OR(B97&lt;&gt;"",J97&lt;&gt;""),IF($G$4="Recurso",IF(LEFT($G$5,1)="M",VLOOKUP($G$5,'Definición técnica de imagenes'!$A$3:$G$17,6,FALSE),IF($G$5="F1","","")),'Definición técnica de imagenes'!$F$16),"")</f>
        <v/>
      </c>
      <c r="J97" s="14"/>
      <c r="K97" s="15"/>
    </row>
    <row r="98" spans="1:11" s="12" customFormat="1">
      <c r="A98" s="13"/>
      <c r="B98" s="13"/>
      <c r="C98" s="13"/>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IF(OR(B98&lt;&gt;"",J98&lt;&gt;""),IF($G$4="Recurso",IF(LEFT($G$5,1)="M",VLOOKUP($G$5,'Definición técnica de imagenes'!$A$3:$G$17,6,FALSE),IF($G$5="F1","","")),'Definición técnica de imagenes'!$F$16),"")</f>
        <v/>
      </c>
      <c r="J98" s="14"/>
      <c r="K98" s="15"/>
    </row>
    <row r="99" spans="1:11" s="12" customFormat="1">
      <c r="A99" s="13"/>
      <c r="B99" s="13"/>
      <c r="C99" s="13"/>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IF(OR(B99&lt;&gt;"",J99&lt;&gt;""),IF($G$4="Recurso",IF(LEFT($G$5,1)="M",VLOOKUP($G$5,'Definición técnica de imagenes'!$A$3:$G$17,6,FALSE),IF($G$5="F1","","")),'Definición técnica de imagenes'!$F$16),"")</f>
        <v/>
      </c>
      <c r="J99" s="14"/>
      <c r="K99" s="15"/>
    </row>
    <row r="100" spans="1:11" s="12" customFormat="1">
      <c r="A100" s="13"/>
      <c r="B100" s="13"/>
      <c r="C100" s="13"/>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IF(OR(B100&lt;&gt;"",J100&lt;&gt;""),IF($G$4="Recurso",IF(LEFT($G$5,1)="M",VLOOKUP($G$5,'Definición técnica de imagenes'!$A$3:$G$17,6,FALSE),IF($G$5="F1","","")),'Definición técnica de imagenes'!$F$16),"")</f>
        <v/>
      </c>
      <c r="J100" s="14"/>
      <c r="K100" s="15"/>
    </row>
    <row r="101" spans="1:11" s="12" customFormat="1">
      <c r="A101" s="13"/>
      <c r="B101" s="13"/>
      <c r="C101" s="13"/>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IF(OR(B101&lt;&gt;"",J101&lt;&gt;""),IF($G$4="Recurso",IF(LEFT($G$5,1)="M",VLOOKUP($G$5,'Definición técnica de imagenes'!$A$3:$G$17,6,FALSE),IF($G$5="F1","","")),'Definición técnica de imagenes'!$F$16),"")</f>
        <v/>
      </c>
      <c r="J101" s="14"/>
      <c r="K101" s="15"/>
    </row>
    <row r="102" spans="1:11" s="12" customFormat="1">
      <c r="A102" s="13"/>
      <c r="B102" s="13"/>
      <c r="C102" s="13"/>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IF(OR(B102&lt;&gt;"",J102&lt;&gt;""),IF($G$4="Recurso",IF(LEFT($G$5,1)="M",VLOOKUP($G$5,'Definición técnica de imagenes'!$A$3:$G$17,6,FALSE),IF($G$5="F1","","")),'Definición técnica de imagenes'!$F$16),"")</f>
        <v/>
      </c>
      <c r="J102" s="14"/>
      <c r="K102" s="15"/>
    </row>
    <row r="103" spans="1:11" s="12" customFormat="1">
      <c r="A103" s="13"/>
      <c r="B103" s="13"/>
      <c r="C103" s="13"/>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IF(OR(B103&lt;&gt;"",J103&lt;&gt;""),IF($G$4="Recurso",IF(LEFT($G$5,1)="M",VLOOKUP($G$5,'Definición técnica de imagenes'!$A$3:$G$17,6,FALSE),IF($G$5="F1","","")),'Definición técnica de imagenes'!$F$16),"")</f>
        <v/>
      </c>
      <c r="J103" s="14"/>
      <c r="K103" s="15"/>
    </row>
    <row r="104" spans="1:11" s="12" customFormat="1">
      <c r="A104" s="13"/>
      <c r="B104" s="13"/>
      <c r="C104" s="13"/>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IF(OR(B104&lt;&gt;"",J104&lt;&gt;""),IF($G$4="Recurso",IF(LEFT($G$5,1)="M",VLOOKUP($G$5,'Definición técnica de imagenes'!$A$3:$G$17,6,FALSE),IF($G$5="F1","","")),'Definición técnica de imagenes'!$F$16),"")</f>
        <v/>
      </c>
      <c r="J104" s="14"/>
      <c r="K104" s="15"/>
    </row>
    <row r="105" spans="1:11" s="12" customFormat="1">
      <c r="A105" s="13"/>
      <c r="B105" s="13"/>
      <c r="C105" s="13"/>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IF(OR(B105&lt;&gt;"",J105&lt;&gt;""),IF($G$4="Recurso",IF(LEFT($G$5,1)="M",VLOOKUP($G$5,'Definición técnica de imagenes'!$A$3:$G$17,6,FALSE),IF($G$5="F1","","")),'Definición técnica de imagenes'!$F$16),"")</f>
        <v/>
      </c>
      <c r="J105" s="14"/>
      <c r="K105" s="15"/>
    </row>
    <row r="106" spans="1:11" s="12" customFormat="1">
      <c r="A106" s="13"/>
      <c r="B106" s="13"/>
      <c r="C106" s="13"/>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IF(OR(B106&lt;&gt;"",J106&lt;&gt;""),IF($G$4="Recurso",IF(LEFT($G$5,1)="M",VLOOKUP($G$5,'Definición técnica de imagenes'!$A$3:$G$17,6,FALSE),IF($G$5="F1","","")),'Definición técnica de imagenes'!$F$16),"")</f>
        <v/>
      </c>
      <c r="J106" s="14"/>
      <c r="K106" s="15"/>
    </row>
    <row r="107" spans="1:11" s="12" customFormat="1">
      <c r="A107" s="13"/>
      <c r="B107" s="13"/>
      <c r="C107" s="13"/>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IF(OR(B107&lt;&gt;"",J107&lt;&gt;""),IF($G$4="Recurso",IF(LEFT($G$5,1)="M",VLOOKUP($G$5,'Definición técnica de imagenes'!$A$3:$G$17,6,FALSE),IF($G$5="F1","","")),'Definición técnica de imagenes'!$F$16),"")</f>
        <v/>
      </c>
      <c r="J107" s="14"/>
      <c r="K107" s="15"/>
    </row>
    <row r="108" spans="1:11" s="12" customFormat="1">
      <c r="A108" s="13"/>
      <c r="B108" s="13"/>
      <c r="C108" s="13"/>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6" customWidth="1"/>
    <col min="2" max="2" width="10.83203125" style="36"/>
    <col min="3" max="3" width="13.83203125" style="36" customWidth="1"/>
    <col min="4" max="4" width="11.33203125" style="36" customWidth="1"/>
    <col min="5" max="7" width="10.83203125" style="36"/>
    <col min="8" max="11" width="11" style="36" hidden="1" customWidth="1"/>
    <col min="12" max="16384" width="10.83203125" style="36"/>
  </cols>
  <sheetData>
    <row r="1" spans="1:11" ht="16" thickBot="1">
      <c r="A1" s="100" t="s">
        <v>39</v>
      </c>
      <c r="B1" s="101"/>
      <c r="C1" s="101"/>
      <c r="D1" s="101"/>
      <c r="E1" s="101"/>
      <c r="F1" s="102"/>
    </row>
    <row r="2" spans="1:11">
      <c r="A2" s="44" t="s">
        <v>43</v>
      </c>
      <c r="B2" s="45"/>
      <c r="C2" s="103" t="s">
        <v>14</v>
      </c>
      <c r="D2" s="104"/>
      <c r="E2" s="105"/>
      <c r="F2" s="46"/>
    </row>
    <row r="3" spans="1:11" ht="60">
      <c r="A3" s="47" t="s">
        <v>44</v>
      </c>
      <c r="B3" s="45"/>
      <c r="C3" s="109" t="s">
        <v>15</v>
      </c>
      <c r="D3" s="110"/>
      <c r="E3" s="111"/>
      <c r="F3" s="46"/>
      <c r="H3" s="36" t="s">
        <v>19</v>
      </c>
      <c r="I3" s="36" t="s">
        <v>20</v>
      </c>
      <c r="J3" s="36" t="s">
        <v>21</v>
      </c>
      <c r="K3" s="36" t="s">
        <v>53</v>
      </c>
    </row>
    <row r="4" spans="1:11" ht="30">
      <c r="A4" s="44" t="s">
        <v>45</v>
      </c>
      <c r="B4" s="45"/>
      <c r="C4" s="40" t="s">
        <v>16</v>
      </c>
      <c r="D4" s="39" t="s">
        <v>17</v>
      </c>
      <c r="E4" s="43" t="s">
        <v>18</v>
      </c>
      <c r="F4" s="46"/>
      <c r="H4" s="36" t="s">
        <v>22</v>
      </c>
      <c r="I4" s="36" t="s">
        <v>26</v>
      </c>
      <c r="J4" s="36">
        <v>1</v>
      </c>
      <c r="K4" s="36">
        <v>1</v>
      </c>
    </row>
    <row r="5" spans="1:11" ht="76" thickBot="1">
      <c r="A5" s="47" t="s">
        <v>46</v>
      </c>
      <c r="B5" s="45"/>
      <c r="C5" s="42" t="s">
        <v>36</v>
      </c>
      <c r="D5" s="112" t="str">
        <f>CONCATENATE(H21,"_",I21,"_",J21,"_CO")</f>
        <v>LE_07_04_CO</v>
      </c>
      <c r="E5" s="113"/>
      <c r="F5" s="46"/>
      <c r="H5" s="36" t="s">
        <v>23</v>
      </c>
      <c r="I5" s="36" t="s">
        <v>27</v>
      </c>
      <c r="J5" s="36">
        <v>2</v>
      </c>
      <c r="K5" s="36">
        <v>2</v>
      </c>
    </row>
    <row r="6" spans="1:11" ht="31" thickBot="1">
      <c r="A6" s="44" t="s">
        <v>11</v>
      </c>
      <c r="B6" s="45"/>
      <c r="C6" s="45"/>
      <c r="D6" s="45"/>
      <c r="E6" s="45"/>
      <c r="F6" s="46"/>
      <c r="H6" s="36" t="s">
        <v>24</v>
      </c>
      <c r="I6" s="36" t="s">
        <v>28</v>
      </c>
      <c r="J6" s="36">
        <v>3</v>
      </c>
      <c r="K6" s="36">
        <v>3</v>
      </c>
    </row>
    <row r="7" spans="1:11" ht="46" thickBot="1">
      <c r="A7" s="47" t="s">
        <v>12</v>
      </c>
      <c r="B7" s="45"/>
      <c r="C7" s="76" t="s">
        <v>144</v>
      </c>
      <c r="D7" s="98" t="str">
        <f>CONCATENATE("SolicitudGrafica_",D5,".xls")</f>
        <v>SolicitudGrafica_LE_07_04_CO.xls</v>
      </c>
      <c r="E7" s="98"/>
      <c r="F7" s="99"/>
      <c r="H7" s="36" t="s">
        <v>25</v>
      </c>
      <c r="I7" s="36" t="s">
        <v>29</v>
      </c>
      <c r="J7" s="36">
        <v>4</v>
      </c>
      <c r="K7" s="36">
        <v>4</v>
      </c>
    </row>
    <row r="8" spans="1:11" ht="45">
      <c r="A8" s="47" t="s">
        <v>54</v>
      </c>
      <c r="B8" s="45"/>
      <c r="C8" s="45"/>
      <c r="D8" s="45"/>
      <c r="E8" s="45"/>
      <c r="F8" s="46"/>
      <c r="I8" s="36" t="s">
        <v>30</v>
      </c>
      <c r="J8" s="36">
        <v>5</v>
      </c>
      <c r="K8" s="36">
        <v>5</v>
      </c>
    </row>
    <row r="9" spans="1:11" ht="45">
      <c r="A9" s="47" t="s">
        <v>13</v>
      </c>
      <c r="B9" s="45"/>
      <c r="C9" s="45"/>
      <c r="D9" s="45"/>
      <c r="E9" s="45"/>
      <c r="F9" s="46"/>
      <c r="I9" s="36" t="s">
        <v>31</v>
      </c>
      <c r="J9" s="36">
        <v>6</v>
      </c>
      <c r="K9" s="36">
        <v>6</v>
      </c>
    </row>
    <row r="10" spans="1:11" ht="31" thickBot="1">
      <c r="A10" s="48" t="s">
        <v>37</v>
      </c>
      <c r="B10" s="49"/>
      <c r="C10" s="49"/>
      <c r="D10" s="49"/>
      <c r="E10" s="49"/>
      <c r="F10" s="50"/>
      <c r="I10" s="36" t="s">
        <v>32</v>
      </c>
      <c r="J10" s="36">
        <v>7</v>
      </c>
      <c r="K10" s="36">
        <v>7</v>
      </c>
    </row>
    <row r="11" spans="1:11">
      <c r="I11" s="36" t="s">
        <v>33</v>
      </c>
      <c r="J11" s="36">
        <v>8</v>
      </c>
      <c r="K11" s="36">
        <v>8</v>
      </c>
    </row>
    <row r="12" spans="1:11" ht="16" thickBot="1">
      <c r="I12" s="36" t="s">
        <v>38</v>
      </c>
      <c r="J12" s="36">
        <v>9</v>
      </c>
      <c r="K12" s="36">
        <v>9</v>
      </c>
    </row>
    <row r="13" spans="1:11">
      <c r="A13" s="100" t="s">
        <v>42</v>
      </c>
      <c r="B13" s="101"/>
      <c r="C13" s="101"/>
      <c r="D13" s="101"/>
      <c r="E13" s="101"/>
      <c r="F13" s="102"/>
      <c r="I13" s="36" t="s">
        <v>34</v>
      </c>
      <c r="J13" s="36">
        <v>10</v>
      </c>
      <c r="K13" s="36">
        <v>10</v>
      </c>
    </row>
    <row r="14" spans="1:11" ht="16" thickBot="1">
      <c r="A14" s="47"/>
      <c r="B14" s="45"/>
      <c r="C14" s="45"/>
      <c r="D14" s="45"/>
      <c r="E14" s="45"/>
      <c r="F14" s="46"/>
      <c r="I14" s="36" t="s">
        <v>35</v>
      </c>
      <c r="J14" s="36">
        <v>11</v>
      </c>
      <c r="K14" s="36">
        <v>11</v>
      </c>
    </row>
    <row r="15" spans="1:11">
      <c r="A15" s="44" t="s">
        <v>47</v>
      </c>
      <c r="B15" s="45"/>
      <c r="C15" s="103" t="s">
        <v>50</v>
      </c>
      <c r="D15" s="104"/>
      <c r="E15" s="104"/>
      <c r="F15" s="105"/>
      <c r="J15" s="36">
        <v>12</v>
      </c>
      <c r="K15" s="36">
        <v>12</v>
      </c>
    </row>
    <row r="16" spans="1:11" ht="67.25" customHeight="1">
      <c r="A16" s="47" t="s">
        <v>48</v>
      </c>
      <c r="B16" s="45"/>
      <c r="C16" s="40" t="s">
        <v>16</v>
      </c>
      <c r="D16" s="39" t="s">
        <v>17</v>
      </c>
      <c r="E16" s="39" t="s">
        <v>18</v>
      </c>
      <c r="F16" s="41" t="s">
        <v>51</v>
      </c>
      <c r="J16" s="36">
        <v>13</v>
      </c>
      <c r="K16" s="36">
        <v>13</v>
      </c>
    </row>
    <row r="17" spans="1:11" ht="32" customHeight="1" thickBot="1">
      <c r="A17" s="44" t="s">
        <v>45</v>
      </c>
      <c r="B17" s="45"/>
      <c r="C17" s="42" t="s">
        <v>36</v>
      </c>
      <c r="D17" s="106" t="str">
        <f>CONCATENATE(H21,"_",I21,"_",J21,"_",K45)</f>
        <v>LE_07_04_REC10</v>
      </c>
      <c r="E17" s="107"/>
      <c r="F17" s="108"/>
      <c r="J17" s="36">
        <v>14</v>
      </c>
      <c r="K17" s="36">
        <v>14</v>
      </c>
    </row>
    <row r="18" spans="1:11" ht="76" thickBot="1">
      <c r="A18" s="47" t="s">
        <v>49</v>
      </c>
      <c r="B18" s="45"/>
      <c r="C18" s="76" t="s">
        <v>145</v>
      </c>
      <c r="D18" s="98" t="str">
        <f>CONCATENATE("SolicitudGrafica_",D17,".xls")</f>
        <v>SolicitudGrafica_LE_07_04_REC10.xls</v>
      </c>
      <c r="E18" s="98"/>
      <c r="F18" s="99"/>
      <c r="J18" s="36">
        <v>15</v>
      </c>
      <c r="K18" s="36">
        <v>15</v>
      </c>
    </row>
    <row r="19" spans="1:11">
      <c r="A19" s="44" t="s">
        <v>11</v>
      </c>
      <c r="B19" s="45"/>
      <c r="C19" s="45"/>
      <c r="D19" s="45"/>
      <c r="E19" s="45"/>
      <c r="F19" s="46"/>
      <c r="H19" s="36">
        <v>3</v>
      </c>
      <c r="J19" s="36">
        <v>16</v>
      </c>
      <c r="K19" s="36">
        <v>16</v>
      </c>
    </row>
    <row r="20" spans="1:11" ht="61" thickBot="1">
      <c r="A20" s="48" t="s">
        <v>52</v>
      </c>
      <c r="B20" s="49"/>
      <c r="C20" s="49"/>
      <c r="D20" s="49"/>
      <c r="E20" s="49"/>
      <c r="F20" s="50"/>
      <c r="H20" s="36">
        <v>4</v>
      </c>
      <c r="I20" s="36">
        <v>5</v>
      </c>
      <c r="J20" s="36">
        <v>4</v>
      </c>
      <c r="K20" s="36">
        <v>17</v>
      </c>
    </row>
    <row r="21" spans="1:11">
      <c r="H21" s="36" t="str">
        <f>IF(INDEX(H4:H7,H20)=H4,"MA",IF(INDEX(H4:H7,H20)=H5,"CN",IF(INDEX(H4:H7,H20)=H6,"CS",IF(INDEX(H4:H7,H20)=H7,"LE"))))</f>
        <v>LE</v>
      </c>
      <c r="I21" s="36" t="str">
        <f>CONCATENATE(IF((I20+2)&lt;10,"0",""),I20+2)</f>
        <v>07</v>
      </c>
      <c r="J21" s="36" t="str">
        <f>CONCATENATE(IF(J20&lt;10,"0",""),J20)</f>
        <v>04</v>
      </c>
      <c r="K21" s="36">
        <v>18</v>
      </c>
    </row>
    <row r="22" spans="1:11">
      <c r="K22" s="36">
        <v>19</v>
      </c>
    </row>
    <row r="23" spans="1:11">
      <c r="K23" s="36">
        <v>20</v>
      </c>
    </row>
    <row r="24" spans="1:11">
      <c r="K24" s="36">
        <v>21</v>
      </c>
    </row>
    <row r="25" spans="1:11">
      <c r="K25" s="36">
        <v>22</v>
      </c>
    </row>
    <row r="26" spans="1:11">
      <c r="K26" s="36">
        <v>23</v>
      </c>
    </row>
    <row r="27" spans="1:11">
      <c r="K27" s="36">
        <v>24</v>
      </c>
    </row>
    <row r="28" spans="1:11">
      <c r="K28" s="36">
        <v>25</v>
      </c>
    </row>
    <row r="29" spans="1:11">
      <c r="K29" s="36">
        <v>26</v>
      </c>
    </row>
    <row r="30" spans="1:11">
      <c r="K30" s="36">
        <v>27</v>
      </c>
    </row>
    <row r="31" spans="1:11">
      <c r="K31" s="36">
        <v>28</v>
      </c>
    </row>
    <row r="32" spans="1:11">
      <c r="K32" s="36">
        <v>29</v>
      </c>
    </row>
    <row r="33" spans="11:11">
      <c r="K33" s="36">
        <v>30</v>
      </c>
    </row>
    <row r="34" spans="11:11">
      <c r="K34" s="36">
        <v>31</v>
      </c>
    </row>
    <row r="35" spans="11:11">
      <c r="K35" s="36">
        <v>32</v>
      </c>
    </row>
    <row r="36" spans="11:11">
      <c r="K36" s="36">
        <v>33</v>
      </c>
    </row>
    <row r="37" spans="11:11">
      <c r="K37" s="36">
        <v>34</v>
      </c>
    </row>
    <row r="38" spans="11:11">
      <c r="K38" s="36">
        <v>35</v>
      </c>
    </row>
    <row r="39" spans="11:11">
      <c r="K39" s="36">
        <v>36</v>
      </c>
    </row>
    <row r="40" spans="11:11">
      <c r="K40" s="36">
        <v>37</v>
      </c>
    </row>
    <row r="41" spans="11:11">
      <c r="K41" s="36">
        <v>38</v>
      </c>
    </row>
    <row r="42" spans="11:11">
      <c r="K42" s="36">
        <v>39</v>
      </c>
    </row>
    <row r="43" spans="11:11">
      <c r="K43" s="36">
        <v>40</v>
      </c>
    </row>
    <row r="44" spans="11:11">
      <c r="K44" s="36">
        <v>1</v>
      </c>
    </row>
    <row r="45" spans="11:11">
      <c r="K45" s="3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6" r:id="rId3"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4"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5"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mc:AlternateContent xmlns:mc="http://schemas.openxmlformats.org/markup-compatibility/2006">
          <mc:Choice Requires="x14">
            <control shapeId="1030" r:id="rId6"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7"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8"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9"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3203125" defaultRowHeight="15" x14ac:dyDescent="0"/>
  <cols>
    <col min="1" max="1" width="21" style="36" customWidth="1"/>
    <col min="2" max="2" width="22.1640625" style="36" customWidth="1"/>
    <col min="3" max="3" width="17.33203125" style="36" customWidth="1"/>
    <col min="4" max="4" width="10.83203125" style="36"/>
    <col min="5" max="5" width="11.6640625" style="36" customWidth="1"/>
    <col min="6" max="6" width="12.6640625" style="36" customWidth="1"/>
    <col min="7" max="7" width="11" style="36" customWidth="1"/>
    <col min="8" max="9" width="22.1640625" style="36" customWidth="1"/>
    <col min="10" max="10" width="20.6640625" style="36" customWidth="1"/>
    <col min="11" max="11" width="44.5" style="36" customWidth="1"/>
    <col min="12" max="16384" width="10.83203125" style="36"/>
  </cols>
  <sheetData>
    <row r="1" spans="1:11">
      <c r="A1" s="114" t="s">
        <v>57</v>
      </c>
      <c r="B1" s="114" t="s">
        <v>64</v>
      </c>
      <c r="C1" s="114" t="s">
        <v>65</v>
      </c>
      <c r="D1" s="114" t="s">
        <v>6</v>
      </c>
      <c r="E1" s="114" t="s">
        <v>66</v>
      </c>
      <c r="F1" s="114" t="s">
        <v>67</v>
      </c>
      <c r="G1" s="114" t="s">
        <v>68</v>
      </c>
      <c r="H1" s="115" t="s">
        <v>69</v>
      </c>
      <c r="I1" s="115"/>
      <c r="J1" s="115"/>
    </row>
    <row r="2" spans="1:11">
      <c r="A2" s="114"/>
      <c r="B2" s="114"/>
      <c r="C2" s="114"/>
      <c r="D2" s="114"/>
      <c r="E2" s="114"/>
      <c r="F2" s="114"/>
      <c r="G2" s="114"/>
      <c r="H2" s="55" t="s">
        <v>66</v>
      </c>
      <c r="I2" s="55" t="s">
        <v>67</v>
      </c>
      <c r="J2" s="55" t="s">
        <v>68</v>
      </c>
    </row>
    <row r="3" spans="1:11" s="57" customFormat="1">
      <c r="A3" s="56" t="s">
        <v>70</v>
      </c>
      <c r="B3" s="56" t="s">
        <v>71</v>
      </c>
      <c r="C3" s="56" t="s">
        <v>72</v>
      </c>
      <c r="D3" s="56" t="s">
        <v>73</v>
      </c>
      <c r="E3" s="56" t="s">
        <v>74</v>
      </c>
      <c r="F3" s="56"/>
      <c r="G3" s="56"/>
      <c r="H3" s="56" t="s">
        <v>75</v>
      </c>
      <c r="I3" s="56"/>
      <c r="J3" s="56"/>
    </row>
    <row r="4" spans="1:11" s="57" customFormat="1">
      <c r="A4" s="58" t="s">
        <v>58</v>
      </c>
      <c r="B4" s="58" t="s">
        <v>76</v>
      </c>
      <c r="C4" s="58" t="s">
        <v>72</v>
      </c>
      <c r="D4" s="58" t="s">
        <v>73</v>
      </c>
      <c r="E4" s="58" t="s">
        <v>77</v>
      </c>
      <c r="F4" s="58" t="s">
        <v>78</v>
      </c>
      <c r="G4" s="58"/>
      <c r="H4" s="58" t="s">
        <v>79</v>
      </c>
      <c r="I4" s="58" t="s">
        <v>80</v>
      </c>
      <c r="J4" s="58"/>
    </row>
    <row r="5" spans="1:11" s="57" customFormat="1">
      <c r="A5" s="59" t="s">
        <v>81</v>
      </c>
      <c r="B5" s="58" t="s">
        <v>82</v>
      </c>
      <c r="C5" s="58" t="s">
        <v>72</v>
      </c>
      <c r="D5" s="58" t="s">
        <v>73</v>
      </c>
      <c r="E5" s="58" t="s">
        <v>77</v>
      </c>
      <c r="F5" s="58" t="s">
        <v>78</v>
      </c>
      <c r="G5" s="60"/>
      <c r="H5" s="58" t="s">
        <v>79</v>
      </c>
      <c r="I5" s="58" t="s">
        <v>80</v>
      </c>
      <c r="J5" s="60"/>
    </row>
    <row r="6" spans="1:11" s="57" customFormat="1">
      <c r="A6" s="58" t="s">
        <v>59</v>
      </c>
      <c r="B6" s="58" t="s">
        <v>83</v>
      </c>
      <c r="C6" s="58" t="s">
        <v>72</v>
      </c>
      <c r="D6" s="58" t="s">
        <v>73</v>
      </c>
      <c r="E6" s="58" t="s">
        <v>77</v>
      </c>
      <c r="F6" s="58" t="s">
        <v>78</v>
      </c>
      <c r="G6" s="58" t="s">
        <v>74</v>
      </c>
      <c r="H6" s="58" t="s">
        <v>79</v>
      </c>
      <c r="I6" s="58" t="s">
        <v>80</v>
      </c>
      <c r="J6" s="58" t="s">
        <v>84</v>
      </c>
    </row>
    <row r="7" spans="1:11" s="57" customFormat="1" ht="28">
      <c r="A7" s="58" t="s">
        <v>85</v>
      </c>
      <c r="B7" s="58" t="s">
        <v>86</v>
      </c>
      <c r="C7" s="58" t="s">
        <v>72</v>
      </c>
      <c r="D7" s="58" t="s">
        <v>73</v>
      </c>
      <c r="E7" s="58" t="s">
        <v>77</v>
      </c>
      <c r="F7" s="58" t="s">
        <v>78</v>
      </c>
      <c r="G7" s="58"/>
      <c r="H7" s="58" t="s">
        <v>79</v>
      </c>
      <c r="I7" s="58" t="s">
        <v>80</v>
      </c>
      <c r="J7" s="58"/>
    </row>
    <row r="8" spans="1:11" s="57" customFormat="1" ht="28">
      <c r="A8" s="58" t="s">
        <v>87</v>
      </c>
      <c r="B8" s="58" t="s">
        <v>88</v>
      </c>
      <c r="C8" s="58" t="s">
        <v>72</v>
      </c>
      <c r="D8" s="58" t="s">
        <v>73</v>
      </c>
      <c r="E8" s="58" t="s">
        <v>77</v>
      </c>
      <c r="F8" s="58" t="s">
        <v>78</v>
      </c>
      <c r="G8" s="58"/>
      <c r="H8" s="58" t="s">
        <v>79</v>
      </c>
      <c r="I8" s="58" t="s">
        <v>80</v>
      </c>
      <c r="J8" s="58"/>
    </row>
    <row r="9" spans="1:11" s="57" customFormat="1">
      <c r="A9" s="58" t="s">
        <v>89</v>
      </c>
      <c r="B9" s="58" t="s">
        <v>90</v>
      </c>
      <c r="C9" s="58" t="s">
        <v>72</v>
      </c>
      <c r="D9" s="58" t="s">
        <v>73</v>
      </c>
      <c r="E9" s="58" t="s">
        <v>77</v>
      </c>
      <c r="F9" s="58" t="s">
        <v>78</v>
      </c>
      <c r="G9" s="58"/>
      <c r="H9" s="58" t="s">
        <v>79</v>
      </c>
      <c r="I9" s="58" t="s">
        <v>80</v>
      </c>
      <c r="J9" s="58"/>
    </row>
    <row r="10" spans="1:11" s="57" customFormat="1">
      <c r="A10" s="58" t="s">
        <v>91</v>
      </c>
      <c r="B10" s="58" t="s">
        <v>92</v>
      </c>
      <c r="C10" s="58" t="s">
        <v>72</v>
      </c>
      <c r="D10" s="58" t="s">
        <v>73</v>
      </c>
      <c r="E10" s="58" t="s">
        <v>93</v>
      </c>
      <c r="F10" s="58"/>
      <c r="G10" s="58"/>
      <c r="H10" s="58" t="s">
        <v>75</v>
      </c>
      <c r="I10" s="58"/>
      <c r="J10" s="58"/>
    </row>
    <row r="11" spans="1:11" s="57" customFormat="1" ht="28">
      <c r="A11" s="58" t="s">
        <v>94</v>
      </c>
      <c r="B11" s="58" t="s">
        <v>95</v>
      </c>
      <c r="C11" s="58" t="s">
        <v>72</v>
      </c>
      <c r="D11" s="58" t="s">
        <v>73</v>
      </c>
      <c r="E11" s="58" t="s">
        <v>77</v>
      </c>
      <c r="F11" s="58" t="s">
        <v>78</v>
      </c>
      <c r="G11" s="58"/>
      <c r="H11" s="58" t="s">
        <v>79</v>
      </c>
      <c r="I11" s="58" t="s">
        <v>80</v>
      </c>
      <c r="J11" s="58"/>
    </row>
    <row r="12" spans="1:11" s="57" customFormat="1">
      <c r="A12" s="58" t="s">
        <v>96</v>
      </c>
      <c r="B12" s="58" t="s">
        <v>97</v>
      </c>
      <c r="C12" s="58" t="s">
        <v>72</v>
      </c>
      <c r="D12" s="58" t="s">
        <v>73</v>
      </c>
      <c r="E12" s="58" t="s">
        <v>77</v>
      </c>
      <c r="F12" s="58" t="s">
        <v>78</v>
      </c>
      <c r="G12" s="58"/>
      <c r="H12" s="58" t="s">
        <v>79</v>
      </c>
      <c r="I12" s="58" t="s">
        <v>80</v>
      </c>
      <c r="J12" s="58"/>
    </row>
    <row r="13" spans="1:11" ht="60">
      <c r="A13" s="61" t="s">
        <v>98</v>
      </c>
      <c r="B13" s="61" t="s">
        <v>99</v>
      </c>
      <c r="C13" s="58" t="s">
        <v>72</v>
      </c>
      <c r="D13" s="62" t="s">
        <v>100</v>
      </c>
      <c r="E13" s="62"/>
      <c r="F13" s="63" t="s">
        <v>142</v>
      </c>
      <c r="G13" s="61"/>
      <c r="H13" s="58"/>
      <c r="I13" s="58" t="s">
        <v>75</v>
      </c>
      <c r="J13" s="61"/>
      <c r="K13" s="36" t="s">
        <v>101</v>
      </c>
    </row>
    <row r="14" spans="1:11">
      <c r="A14" s="61" t="s">
        <v>102</v>
      </c>
      <c r="B14" s="61" t="s">
        <v>103</v>
      </c>
      <c r="C14" s="58" t="s">
        <v>72</v>
      </c>
      <c r="D14" s="62" t="s">
        <v>73</v>
      </c>
      <c r="E14" s="62"/>
      <c r="F14" s="63" t="s">
        <v>143</v>
      </c>
      <c r="G14" s="61"/>
      <c r="H14" s="58"/>
      <c r="I14" s="58" t="s">
        <v>75</v>
      </c>
      <c r="J14" s="61"/>
    </row>
    <row r="15" spans="1:11" ht="30">
      <c r="A15" s="61" t="s">
        <v>104</v>
      </c>
      <c r="B15" s="61" t="s">
        <v>105</v>
      </c>
      <c r="C15" s="58" t="s">
        <v>106</v>
      </c>
      <c r="D15" s="61" t="s">
        <v>100</v>
      </c>
      <c r="E15" s="61" t="s">
        <v>141</v>
      </c>
      <c r="F15" s="61"/>
      <c r="G15" s="61"/>
      <c r="H15" s="58" t="s">
        <v>75</v>
      </c>
      <c r="I15" s="61"/>
      <c r="J15" s="61"/>
      <c r="K15" s="36" t="s">
        <v>107</v>
      </c>
    </row>
    <row r="16" spans="1:11" ht="90">
      <c r="A16" s="63" t="s">
        <v>108</v>
      </c>
      <c r="B16" s="63"/>
      <c r="C16" s="59" t="s">
        <v>106</v>
      </c>
      <c r="D16" s="63" t="s">
        <v>109</v>
      </c>
      <c r="E16" s="62" t="s">
        <v>139</v>
      </c>
      <c r="F16" s="62" t="s">
        <v>140</v>
      </c>
      <c r="G16" s="62"/>
      <c r="H16" s="63" t="s">
        <v>110</v>
      </c>
      <c r="I16" s="63" t="s">
        <v>111</v>
      </c>
      <c r="J16" s="62"/>
      <c r="K16" s="64" t="s">
        <v>112</v>
      </c>
    </row>
    <row r="17" spans="1:11" ht="28">
      <c r="A17" s="58" t="s">
        <v>113</v>
      </c>
      <c r="B17" s="58"/>
      <c r="C17" s="58" t="s">
        <v>72</v>
      </c>
      <c r="D17" s="58" t="s">
        <v>73</v>
      </c>
      <c r="E17" s="58" t="s">
        <v>114</v>
      </c>
      <c r="F17" s="58" t="s">
        <v>115</v>
      </c>
      <c r="G17" s="58"/>
      <c r="H17" s="65" t="s">
        <v>116</v>
      </c>
      <c r="I17" s="65" t="s">
        <v>117</v>
      </c>
      <c r="J17" s="58"/>
      <c r="K17" s="66" t="s">
        <v>118</v>
      </c>
    </row>
    <row r="20" spans="1:11">
      <c r="A20" s="67" t="s">
        <v>119</v>
      </c>
    </row>
    <row r="21" spans="1:11">
      <c r="A21" s="68" t="s">
        <v>120</v>
      </c>
      <c r="B21" s="69" t="s">
        <v>121</v>
      </c>
      <c r="C21" s="70" t="s">
        <v>122</v>
      </c>
      <c r="D21" s="69"/>
      <c r="E21" s="69"/>
    </row>
    <row r="22" spans="1:11">
      <c r="A22" s="71" t="s">
        <v>123</v>
      </c>
      <c r="B22" s="72" t="s">
        <v>124</v>
      </c>
      <c r="C22" s="73" t="s">
        <v>125</v>
      </c>
      <c r="D22" s="72"/>
      <c r="E22" s="72"/>
    </row>
    <row r="23" spans="1:11">
      <c r="A23" s="71" t="s">
        <v>126</v>
      </c>
      <c r="B23" s="72" t="s">
        <v>127</v>
      </c>
      <c r="C23" s="73" t="s">
        <v>128</v>
      </c>
      <c r="D23" s="72"/>
      <c r="E23" s="72"/>
    </row>
    <row r="24" spans="1:11" ht="30">
      <c r="A24" s="71" t="s">
        <v>129</v>
      </c>
      <c r="B24" s="72" t="s">
        <v>130</v>
      </c>
      <c r="C24" s="73" t="s">
        <v>131</v>
      </c>
      <c r="D24" s="72"/>
      <c r="E24" s="72"/>
    </row>
    <row r="25" spans="1:11">
      <c r="A25" s="71" t="s">
        <v>132</v>
      </c>
      <c r="B25" s="72" t="s">
        <v>133</v>
      </c>
      <c r="C25" s="73" t="s">
        <v>134</v>
      </c>
      <c r="D25" s="72"/>
      <c r="E25" s="72"/>
    </row>
    <row r="26" spans="1:11" ht="60">
      <c r="A26" s="71" t="s">
        <v>135</v>
      </c>
      <c r="B26" s="72" t="s">
        <v>136</v>
      </c>
      <c r="C26" s="73" t="s">
        <v>137</v>
      </c>
      <c r="D26" s="72"/>
      <c r="E26" s="72"/>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 Constanza Perdomo Pedraza</cp:lastModifiedBy>
  <dcterms:created xsi:type="dcterms:W3CDTF">2014-07-01T23:43:25Z</dcterms:created>
  <dcterms:modified xsi:type="dcterms:W3CDTF">2015-04-13T18:58:43Z</dcterms:modified>
</cp:coreProperties>
</file>