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AUTORA ANDREA SANTOS\TEMA 11 JUNIO 09\MA_G06_11_C0\"/>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F5" i="1"/>
  <c r="I21" i="2"/>
  <c r="K45" i="2"/>
  <c r="H21" i="2"/>
  <c r="J21" i="2"/>
  <c r="D17" i="2"/>
  <c r="D5" i="2"/>
  <c r="G10" i="1"/>
</calcChain>
</file>

<file path=xl/sharedStrings.xml><?xml version="1.0" encoding="utf-8"?>
<sst xmlns="http://schemas.openxmlformats.org/spreadsheetml/2006/main" count="380" uniqueCount="216">
  <si>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</si>
  <si>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</si>
  <si>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</si>
  <si>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</si>
  <si>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</si>
  <si>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</si>
  <si>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</si>
  <si>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</si>
  <si>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</si>
  <si>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</si>
  <si>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</si>
  <si>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</si>
  <si>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</si>
  <si>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</si>
  <si>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</si>
  <si>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</si>
  <si>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</si>
  <si>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</si>
  <si>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</si>
  <si>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</si>
  <si>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</si>
  <si>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</si>
  <si>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</si>
  <si>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</si>
  <si>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</si>
  <si>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</si>
  <si>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</si>
  <si>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</si>
  <si>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</si>
  <si>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</si>
  <si>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</si>
  <si>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</si>
  <si>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</si>
  <si>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</si>
  <si>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</si>
  <si>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</si>
  <si>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</si>
  <si>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</si>
  <si>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</si>
  <si>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</si>
  <si>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</si>
  <si>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</si>
  <si>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</si>
  <si>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</si>
  <si>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</si>
  <si>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</si>
  <si>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</si>
  <si>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</si>
  <si>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</si>
  <si>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</si>
  <si>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</si>
  <si>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</si>
  <si>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</si>
  <si>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</si>
  <si>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</si>
  <si>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</si>
  <si>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</si>
  <si>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</si>
  <si>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</si>
  <si>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</si>
  <si>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</si>
  <si>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</si>
  <si>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</si>
  <si>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</si>
  <si>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</si>
  <si>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</si>
  <si>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</si>
  <si>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</si>
  <si>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</si>
  <si>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</si>
  <si>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</si>
  <si>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</si>
  <si>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</si>
  <si>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</si>
  <si>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</si>
  <si>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</si>
  <si>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</si>
  <si>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</si>
  <si>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</si>
  <si>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</si>
  <si>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</si>
  <si>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</si>
  <si>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</si>
  <si>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</si>
  <si>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</si>
  <si>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</si>
  <si>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</si>
  <si>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</si>
  <si>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</si>
  <si>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</si>
  <si>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</si>
  <si>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</si>
  <si>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</si>
  <si>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</si>
  <si>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</si>
  <si>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</si>
  <si>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</si>
  <si>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</si>
  <si>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</si>
  <si>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</si>
  <si>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</si>
  <si>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</si>
  <si>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</si>
  <si>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</si>
  <si>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</si>
  <si>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</si>
  <si>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</si>
  <si>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</si>
  <si>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</si>
  <si>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</si>
  <si>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</si>
  <si>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</si>
  <si>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</si>
  <si>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</si>
  <si>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</si>
  <si>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</si>
  <si>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</si>
  <si>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</si>
  <si>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</si>
  <si>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</si>
  <si>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</si>
  <si>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</si>
  <si>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</si>
  <si>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</si>
  <si>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</si>
  <si>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</si>
  <si>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</si>
  <si>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</si>
  <si>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</si>
  <si>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</si>
  <si>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</si>
  <si>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</si>
  <si>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</si>
  <si>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</si>
  <si>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</si>
  <si>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</si>
  <si>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</si>
  <si>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</si>
  <si>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</si>
  <si>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</si>
  <si>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</si>
  <si>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</si>
  <si>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</si>
  <si>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</si>
  <si>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</si>
  <si>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Poligonos y circunferencia</t>
  </si>
  <si>
    <t>Diana Margarita Gonzalez Martinez</t>
  </si>
  <si>
    <t>Cuaderno de Estudio</t>
  </si>
  <si>
    <t>MA_06_11_CO</t>
  </si>
  <si>
    <t>IMG02</t>
  </si>
  <si>
    <t>IMG03</t>
  </si>
  <si>
    <t>IMG04</t>
  </si>
  <si>
    <t>IMG05</t>
  </si>
  <si>
    <t>IMG06</t>
  </si>
  <si>
    <t>IMG07</t>
  </si>
  <si>
    <t>IMG08</t>
  </si>
  <si>
    <t>IMG09</t>
  </si>
  <si>
    <t>Vertical</t>
  </si>
  <si>
    <t>Fotografía</t>
  </si>
  <si>
    <t>Ver observaciones</t>
  </si>
  <si>
    <t>La naturaleza y los polígonos</t>
  </si>
  <si>
    <t>Definición de un Polígono</t>
  </si>
  <si>
    <t>Ilustración</t>
  </si>
  <si>
    <t>Horizontal</t>
  </si>
  <si>
    <t>Elementos de los polígonos</t>
  </si>
  <si>
    <t>Ángulos exteriores de un polígono</t>
  </si>
  <si>
    <t>Apotema de un polígono</t>
  </si>
  <si>
    <t>IMG10</t>
  </si>
  <si>
    <t>IMG11</t>
  </si>
  <si>
    <t>IMG12</t>
  </si>
  <si>
    <t>IMG13</t>
  </si>
  <si>
    <t>IMG14</t>
  </si>
  <si>
    <t>Polígonos según el número de lados</t>
  </si>
  <si>
    <t>Polígono Convexo</t>
  </si>
  <si>
    <t>Polígono Cóncavo</t>
  </si>
  <si>
    <t>Polígono Equilátero</t>
  </si>
  <si>
    <t>Polígono Equiángulo</t>
  </si>
  <si>
    <t>Rombo</t>
  </si>
  <si>
    <t>Rectangulo</t>
  </si>
  <si>
    <t>Polígono regular</t>
  </si>
  <si>
    <t>Cuadrado</t>
  </si>
  <si>
    <t>Polígono Irregular</t>
  </si>
  <si>
    <t>IMG15</t>
  </si>
  <si>
    <t>IMG16</t>
  </si>
  <si>
    <t>IMG17</t>
  </si>
  <si>
    <t>IMG18</t>
  </si>
  <si>
    <t>IMG19</t>
  </si>
  <si>
    <t>IMG20</t>
  </si>
  <si>
    <t>IMG21</t>
  </si>
  <si>
    <t>IMG22</t>
  </si>
  <si>
    <t>IMG23</t>
  </si>
  <si>
    <t>210836200 ,  135882398, 35136910</t>
  </si>
  <si>
    <t>Triángulos en nuestro medio</t>
  </si>
  <si>
    <t>Nombrar los triángulos</t>
  </si>
  <si>
    <t>Clasificación de los triángulos</t>
  </si>
  <si>
    <t>Construcción de triángulos equiláteros</t>
  </si>
  <si>
    <t>Construcción de triángulos</t>
  </si>
  <si>
    <t>IMG24</t>
  </si>
  <si>
    <t>IMG25</t>
  </si>
  <si>
    <t>IMG26</t>
  </si>
  <si>
    <t>IMG27</t>
  </si>
  <si>
    <t>IMG28</t>
  </si>
  <si>
    <t>IMG29</t>
  </si>
  <si>
    <t xml:space="preserve">229276498     138284609    154257524   205673824
</t>
  </si>
  <si>
    <t>Cuadriláteros en nuestro medio</t>
  </si>
  <si>
    <t xml:space="preserve">Cuadriláteros </t>
  </si>
  <si>
    <t>Paralelogramos</t>
  </si>
  <si>
    <t>Trapecios</t>
  </si>
  <si>
    <t>Trapezoides</t>
  </si>
  <si>
    <t>IMG30</t>
  </si>
  <si>
    <t>IMG31</t>
  </si>
  <si>
    <t>IMG32</t>
  </si>
  <si>
    <t>Construcción de los paralelogramos</t>
  </si>
  <si>
    <t>La circunferencia</t>
  </si>
  <si>
    <t>Posiciones relativas de una recta y una circunferencia</t>
  </si>
  <si>
    <t>Circunferencias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</si>
</sst>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12"/>
      <color rgb="FF000000"/>
      <name val="Times New Roman"/>
      <family val="1"/>
    </font>
    <font>
      <sz val="9"/>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22" fillId="0" borderId="5" xfId="0" applyFont="1" applyBorder="1" applyAlignment="1">
      <alignment wrapText="1"/>
    </xf>
    <xf numFmtId="0" fontId="24" fillId="0" borderId="5" xfId="0" applyFont="1" applyBorder="1" applyAlignment="1">
      <alignment wrapText="1"/>
    </xf>
    <xf numFmtId="0" fontId="14" fillId="0" borderId="5" xfId="0" applyFont="1" applyBorder="1" applyAlignment="1">
      <alignment vertical="center" wrapText="1"/>
    </xf>
    <xf numFmtId="0" fontId="9" fillId="0" borderId="5" xfId="0" applyFont="1" applyFill="1" applyBorder="1" applyAlignment="1">
      <alignment vertical="center" wrapText="1"/>
    </xf>
    <xf numFmtId="0" fontId="14" fillId="0" borderId="5" xfId="0" applyFont="1" applyBorder="1" applyAlignment="1">
      <alignment vertical="center"/>
    </xf>
    <xf numFmtId="1" fontId="2" fillId="9" borderId="5" xfId="0" applyNumberFormat="1" applyFont="1" applyFill="1" applyBorder="1" applyAlignment="1">
      <alignment vertical="center" wrapText="1"/>
    </xf>
    <xf numFmtId="0" fontId="23" fillId="0" borderId="5" xfId="0" applyFont="1" applyBorder="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18" Type="http://schemas.openxmlformats.org/officeDocument/2006/relationships/image" Target="../media/image18.jpeg"/><Relationship Id="rId26" Type="http://schemas.openxmlformats.org/officeDocument/2006/relationships/image" Target="../media/image26.jpeg"/><Relationship Id="rId3" Type="http://schemas.openxmlformats.org/officeDocument/2006/relationships/image" Target="../media/image3.png"/><Relationship Id="rId21" Type="http://schemas.openxmlformats.org/officeDocument/2006/relationships/image" Target="../media/image21.jpe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jpe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jpeg"/><Relationship Id="rId20" Type="http://schemas.openxmlformats.org/officeDocument/2006/relationships/image" Target="../media/image20.jpe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pn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pn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10</xdr:col>
      <xdr:colOff>79374</xdr:colOff>
      <xdr:row>9</xdr:row>
      <xdr:rowOff>126999</xdr:rowOff>
    </xdr:from>
    <xdr:to>
      <xdr:col>10</xdr:col>
      <xdr:colOff>2222500</xdr:colOff>
      <xdr:row>9</xdr:row>
      <xdr:rowOff>1338262</xdr:rowOff>
    </xdr:to>
    <xdr:pic>
      <xdr:nvPicPr>
        <xdr:cNvPr id="2" name="Imagen 1"/>
        <xdr:cNvPicPr/>
      </xdr:nvPicPr>
      <xdr:blipFill rotWithShape="1">
        <a:blip xmlns:r="http://schemas.openxmlformats.org/officeDocument/2006/relationships" r:embed="rId1"/>
        <a:srcRect l="17833" t="13315" r="19154" b="16576"/>
        <a:stretch/>
      </xdr:blipFill>
      <xdr:spPr bwMode="auto">
        <a:xfrm>
          <a:off x="17406937" y="2079624"/>
          <a:ext cx="2143126" cy="121126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63501</xdr:colOff>
      <xdr:row>10</xdr:row>
      <xdr:rowOff>55563</xdr:rowOff>
    </xdr:from>
    <xdr:to>
      <xdr:col>10</xdr:col>
      <xdr:colOff>2159001</xdr:colOff>
      <xdr:row>10</xdr:row>
      <xdr:rowOff>1277938</xdr:rowOff>
    </xdr:to>
    <xdr:pic>
      <xdr:nvPicPr>
        <xdr:cNvPr id="3" name="Imagen 2"/>
        <xdr:cNvPicPr/>
      </xdr:nvPicPr>
      <xdr:blipFill rotWithShape="1">
        <a:blip xmlns:r="http://schemas.openxmlformats.org/officeDocument/2006/relationships" r:embed="rId2"/>
        <a:srcRect l="17664" t="23641" r="23740" b="38587"/>
        <a:stretch/>
      </xdr:blipFill>
      <xdr:spPr bwMode="auto">
        <a:xfrm>
          <a:off x="17391064" y="3500438"/>
          <a:ext cx="2095500" cy="12223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198438</xdr:colOff>
      <xdr:row>11</xdr:row>
      <xdr:rowOff>23813</xdr:rowOff>
    </xdr:from>
    <xdr:to>
      <xdr:col>10</xdr:col>
      <xdr:colOff>1865313</xdr:colOff>
      <xdr:row>11</xdr:row>
      <xdr:rowOff>1411288</xdr:rowOff>
    </xdr:to>
    <xdr:pic>
      <xdr:nvPicPr>
        <xdr:cNvPr id="4" name="Imagen 3"/>
        <xdr:cNvPicPr/>
      </xdr:nvPicPr>
      <xdr:blipFill rotWithShape="1">
        <a:blip xmlns:r="http://schemas.openxmlformats.org/officeDocument/2006/relationships" r:embed="rId3"/>
        <a:srcRect l="19702" t="24185" r="55330" b="37228"/>
        <a:stretch/>
      </xdr:blipFill>
      <xdr:spPr bwMode="auto">
        <a:xfrm>
          <a:off x="17526001" y="4770438"/>
          <a:ext cx="1666875" cy="13874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158750</xdr:colOff>
      <xdr:row>12</xdr:row>
      <xdr:rowOff>71437</xdr:rowOff>
    </xdr:from>
    <xdr:to>
      <xdr:col>10</xdr:col>
      <xdr:colOff>1873250</xdr:colOff>
      <xdr:row>12</xdr:row>
      <xdr:rowOff>1295399</xdr:rowOff>
    </xdr:to>
    <xdr:pic>
      <xdr:nvPicPr>
        <xdr:cNvPr id="5" name="Imagen 4"/>
        <xdr:cNvPicPr/>
      </xdr:nvPicPr>
      <xdr:blipFill rotWithShape="1">
        <a:blip xmlns:r="http://schemas.openxmlformats.org/officeDocument/2006/relationships" r:embed="rId4"/>
        <a:srcRect l="18344" t="19565" r="46668" b="36685"/>
        <a:stretch/>
      </xdr:blipFill>
      <xdr:spPr bwMode="auto">
        <a:xfrm>
          <a:off x="17486313" y="6286500"/>
          <a:ext cx="1714500" cy="122396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412749</xdr:colOff>
      <xdr:row>13</xdr:row>
      <xdr:rowOff>79376</xdr:rowOff>
    </xdr:from>
    <xdr:to>
      <xdr:col>10</xdr:col>
      <xdr:colOff>1660524</xdr:colOff>
      <xdr:row>13</xdr:row>
      <xdr:rowOff>1270000</xdr:rowOff>
    </xdr:to>
    <xdr:pic>
      <xdr:nvPicPr>
        <xdr:cNvPr id="6" name="Imagen 5"/>
        <xdr:cNvPicPr/>
      </xdr:nvPicPr>
      <xdr:blipFill rotWithShape="1">
        <a:blip xmlns:r="http://schemas.openxmlformats.org/officeDocument/2006/relationships" r:embed="rId5"/>
        <a:srcRect l="62163" t="27718" r="15587" b="35869"/>
        <a:stretch/>
      </xdr:blipFill>
      <xdr:spPr bwMode="auto">
        <a:xfrm>
          <a:off x="17740312" y="7635876"/>
          <a:ext cx="1247775" cy="119062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228600</xdr:colOff>
      <xdr:row>15</xdr:row>
      <xdr:rowOff>152400</xdr:rowOff>
    </xdr:from>
    <xdr:to>
      <xdr:col>10</xdr:col>
      <xdr:colOff>2057400</xdr:colOff>
      <xdr:row>15</xdr:row>
      <xdr:rowOff>1447800</xdr:rowOff>
    </xdr:to>
    <xdr:pic>
      <xdr:nvPicPr>
        <xdr:cNvPr id="26" name="Imagen 25"/>
        <xdr:cNvPicPr/>
      </xdr:nvPicPr>
      <xdr:blipFill rotWithShape="1">
        <a:blip xmlns:r="http://schemas.openxmlformats.org/officeDocument/2006/relationships" r:embed="rId6"/>
        <a:srcRect l="56389" t="28261" r="24928" b="40760"/>
        <a:stretch/>
      </xdr:blipFill>
      <xdr:spPr bwMode="auto">
        <a:xfrm>
          <a:off x="17583150" y="14306550"/>
          <a:ext cx="1828800" cy="12954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238125</xdr:colOff>
      <xdr:row>16</xdr:row>
      <xdr:rowOff>47625</xdr:rowOff>
    </xdr:from>
    <xdr:to>
      <xdr:col>10</xdr:col>
      <xdr:colOff>2038350</xdr:colOff>
      <xdr:row>16</xdr:row>
      <xdr:rowOff>1553845</xdr:rowOff>
    </xdr:to>
    <xdr:pic>
      <xdr:nvPicPr>
        <xdr:cNvPr id="27" name="Imagen 26"/>
        <xdr:cNvPicPr/>
      </xdr:nvPicPr>
      <xdr:blipFill rotWithShape="1">
        <a:blip xmlns:r="http://schemas.openxmlformats.org/officeDocument/2006/relationships" r:embed="rId6"/>
        <a:srcRect l="14097" t="34239" r="60936" b="32337"/>
        <a:stretch/>
      </xdr:blipFill>
      <xdr:spPr bwMode="auto">
        <a:xfrm>
          <a:off x="17554575" y="14506575"/>
          <a:ext cx="1800225" cy="150622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666749</xdr:colOff>
      <xdr:row>17</xdr:row>
      <xdr:rowOff>209550</xdr:rowOff>
    </xdr:from>
    <xdr:to>
      <xdr:col>10</xdr:col>
      <xdr:colOff>1590674</xdr:colOff>
      <xdr:row>17</xdr:row>
      <xdr:rowOff>1390650</xdr:rowOff>
    </xdr:to>
    <xdr:pic>
      <xdr:nvPicPr>
        <xdr:cNvPr id="28" name="Imagen 27" descr="http://cmapspublic.ihmc.us/rid=1LWYHY0NX-XCV65V-1Z81/rombo.png"/>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7983199" y="16392525"/>
          <a:ext cx="923925" cy="1181100"/>
        </a:xfrm>
        <a:prstGeom prst="rect">
          <a:avLst/>
        </a:prstGeom>
        <a:noFill/>
        <a:ln>
          <a:noFill/>
        </a:ln>
      </xdr:spPr>
    </xdr:pic>
    <xdr:clientData/>
  </xdr:twoCellAnchor>
  <xdr:twoCellAnchor editAs="oneCell">
    <xdr:from>
      <xdr:col>10</xdr:col>
      <xdr:colOff>371475</xdr:colOff>
      <xdr:row>18</xdr:row>
      <xdr:rowOff>123824</xdr:rowOff>
    </xdr:from>
    <xdr:to>
      <xdr:col>10</xdr:col>
      <xdr:colOff>1524000</xdr:colOff>
      <xdr:row>18</xdr:row>
      <xdr:rowOff>895349</xdr:rowOff>
    </xdr:to>
    <xdr:pic>
      <xdr:nvPicPr>
        <xdr:cNvPr id="29" name="Imagen 28" descr="http://www.rasmus.is/Sp/imagenes/primaria1/gradosyangulos/gradosyangulos021.jpg"/>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687925" y="17792699"/>
          <a:ext cx="1152525" cy="771525"/>
        </a:xfrm>
        <a:prstGeom prst="rect">
          <a:avLst/>
        </a:prstGeom>
        <a:noFill/>
        <a:ln>
          <a:noFill/>
        </a:ln>
      </xdr:spPr>
    </xdr:pic>
    <xdr:clientData/>
  </xdr:twoCellAnchor>
  <xdr:twoCellAnchor editAs="oneCell">
    <xdr:from>
      <xdr:col>10</xdr:col>
      <xdr:colOff>400050</xdr:colOff>
      <xdr:row>19</xdr:row>
      <xdr:rowOff>19050</xdr:rowOff>
    </xdr:from>
    <xdr:to>
      <xdr:col>10</xdr:col>
      <xdr:colOff>1609725</xdr:colOff>
      <xdr:row>19</xdr:row>
      <xdr:rowOff>1150620</xdr:rowOff>
    </xdr:to>
    <xdr:pic>
      <xdr:nvPicPr>
        <xdr:cNvPr id="30" name="Imagen 29" descr="http://www.colegioglenndoman.edu.co/imagenes%20aula%202013/geometria-60.jpg"/>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7716500" y="18821400"/>
          <a:ext cx="1209675" cy="1131570"/>
        </a:xfrm>
        <a:prstGeom prst="rect">
          <a:avLst/>
        </a:prstGeom>
        <a:noFill/>
        <a:ln>
          <a:noFill/>
        </a:ln>
      </xdr:spPr>
    </xdr:pic>
    <xdr:clientData/>
  </xdr:twoCellAnchor>
  <xdr:twoCellAnchor editAs="oneCell">
    <xdr:from>
      <xdr:col>10</xdr:col>
      <xdr:colOff>457200</xdr:colOff>
      <xdr:row>20</xdr:row>
      <xdr:rowOff>85725</xdr:rowOff>
    </xdr:from>
    <xdr:to>
      <xdr:col>10</xdr:col>
      <xdr:colOff>1647825</xdr:colOff>
      <xdr:row>20</xdr:row>
      <xdr:rowOff>1276350</xdr:rowOff>
    </xdr:to>
    <xdr:pic>
      <xdr:nvPicPr>
        <xdr:cNvPr id="31" name="Imagen 30" descr="http://www.brasilescola.com/upload/e/poligono%20irregular.jpg"/>
        <xdr:cNvPicPr/>
      </xdr:nvPicPr>
      <xdr:blipFill rotWithShape="1">
        <a:blip xmlns:r="http://schemas.openxmlformats.org/officeDocument/2006/relationships" r:embed="rId10">
          <a:extLst>
            <a:ext uri="{28A0092B-C50C-407E-A947-70E740481C1C}">
              <a14:useLocalDpi xmlns:a14="http://schemas.microsoft.com/office/drawing/2010/main" val="0"/>
            </a:ext>
          </a:extLst>
        </a:blip>
        <a:srcRect l="36197" r="36196"/>
        <a:stretch/>
      </xdr:blipFill>
      <xdr:spPr bwMode="auto">
        <a:xfrm>
          <a:off x="17773650" y="20259675"/>
          <a:ext cx="1190625" cy="1190625"/>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10</xdr:col>
      <xdr:colOff>104774</xdr:colOff>
      <xdr:row>22</xdr:row>
      <xdr:rowOff>161925</xdr:rowOff>
    </xdr:from>
    <xdr:to>
      <xdr:col>10</xdr:col>
      <xdr:colOff>2619375</xdr:colOff>
      <xdr:row>22</xdr:row>
      <xdr:rowOff>1438275</xdr:rowOff>
    </xdr:to>
    <xdr:pic>
      <xdr:nvPicPr>
        <xdr:cNvPr id="32" name="Imagen 31"/>
        <xdr:cNvPicPr/>
      </xdr:nvPicPr>
      <xdr:blipFill rotWithShape="1">
        <a:blip xmlns:r="http://schemas.openxmlformats.org/officeDocument/2006/relationships" r:embed="rId11"/>
        <a:srcRect l="16305" t="27989" r="22380" b="37500"/>
        <a:stretch/>
      </xdr:blipFill>
      <xdr:spPr bwMode="auto">
        <a:xfrm>
          <a:off x="17440274" y="22093238"/>
          <a:ext cx="2514601" cy="12763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119063</xdr:colOff>
      <xdr:row>23</xdr:row>
      <xdr:rowOff>95250</xdr:rowOff>
    </xdr:from>
    <xdr:to>
      <xdr:col>10</xdr:col>
      <xdr:colOff>2786063</xdr:colOff>
      <xdr:row>23</xdr:row>
      <xdr:rowOff>4276207</xdr:rowOff>
    </xdr:to>
    <xdr:pic>
      <xdr:nvPicPr>
        <xdr:cNvPr id="33" name="Imagen 32"/>
        <xdr:cNvPicPr>
          <a:picLocks noChangeAspect="1"/>
        </xdr:cNvPicPr>
      </xdr:nvPicPr>
      <xdr:blipFill>
        <a:blip xmlns:r="http://schemas.openxmlformats.org/officeDocument/2006/relationships" r:embed="rId12"/>
        <a:stretch>
          <a:fillRect/>
        </a:stretch>
      </xdr:blipFill>
      <xdr:spPr>
        <a:xfrm>
          <a:off x="17454563" y="23645813"/>
          <a:ext cx="2667000" cy="4180957"/>
        </a:xfrm>
        <a:prstGeom prst="rect">
          <a:avLst/>
        </a:prstGeom>
      </xdr:spPr>
    </xdr:pic>
    <xdr:clientData/>
  </xdr:twoCellAnchor>
  <xdr:twoCellAnchor editAs="oneCell">
    <xdr:from>
      <xdr:col>10</xdr:col>
      <xdr:colOff>71439</xdr:colOff>
      <xdr:row>24</xdr:row>
      <xdr:rowOff>190500</xdr:rowOff>
    </xdr:from>
    <xdr:to>
      <xdr:col>10</xdr:col>
      <xdr:colOff>2667001</xdr:colOff>
      <xdr:row>24</xdr:row>
      <xdr:rowOff>3976206</xdr:rowOff>
    </xdr:to>
    <xdr:pic>
      <xdr:nvPicPr>
        <xdr:cNvPr id="34" name="Imagen 33"/>
        <xdr:cNvPicPr>
          <a:picLocks noChangeAspect="1"/>
        </xdr:cNvPicPr>
      </xdr:nvPicPr>
      <xdr:blipFill>
        <a:blip xmlns:r="http://schemas.openxmlformats.org/officeDocument/2006/relationships" r:embed="rId13"/>
        <a:stretch>
          <a:fillRect/>
        </a:stretch>
      </xdr:blipFill>
      <xdr:spPr>
        <a:xfrm>
          <a:off x="17406939" y="28217813"/>
          <a:ext cx="2595562" cy="3785706"/>
        </a:xfrm>
        <a:prstGeom prst="rect">
          <a:avLst/>
        </a:prstGeom>
      </xdr:spPr>
    </xdr:pic>
    <xdr:clientData/>
  </xdr:twoCellAnchor>
  <xdr:twoCellAnchor editAs="oneCell">
    <xdr:from>
      <xdr:col>10</xdr:col>
      <xdr:colOff>95250</xdr:colOff>
      <xdr:row>25</xdr:row>
      <xdr:rowOff>238125</xdr:rowOff>
    </xdr:from>
    <xdr:to>
      <xdr:col>10</xdr:col>
      <xdr:colOff>2762250</xdr:colOff>
      <xdr:row>25</xdr:row>
      <xdr:rowOff>4357166</xdr:rowOff>
    </xdr:to>
    <xdr:pic>
      <xdr:nvPicPr>
        <xdr:cNvPr id="35" name="Imagen 34"/>
        <xdr:cNvPicPr>
          <a:picLocks noChangeAspect="1"/>
        </xdr:cNvPicPr>
      </xdr:nvPicPr>
      <xdr:blipFill>
        <a:blip xmlns:r="http://schemas.openxmlformats.org/officeDocument/2006/relationships" r:embed="rId14"/>
        <a:stretch>
          <a:fillRect/>
        </a:stretch>
      </xdr:blipFill>
      <xdr:spPr>
        <a:xfrm>
          <a:off x="17430750" y="32361188"/>
          <a:ext cx="2667000" cy="4119041"/>
        </a:xfrm>
        <a:prstGeom prst="rect">
          <a:avLst/>
        </a:prstGeom>
      </xdr:spPr>
    </xdr:pic>
    <xdr:clientData/>
  </xdr:twoCellAnchor>
  <xdr:twoCellAnchor editAs="oneCell">
    <xdr:from>
      <xdr:col>10</xdr:col>
      <xdr:colOff>114300</xdr:colOff>
      <xdr:row>26</xdr:row>
      <xdr:rowOff>85725</xdr:rowOff>
    </xdr:from>
    <xdr:to>
      <xdr:col>10</xdr:col>
      <xdr:colOff>2800350</xdr:colOff>
      <xdr:row>26</xdr:row>
      <xdr:rowOff>1117600</xdr:rowOff>
    </xdr:to>
    <xdr:pic>
      <xdr:nvPicPr>
        <xdr:cNvPr id="36" name="Imagen 35" descr="http://profesores.aulaplaneta.com/DNNPlayerPackages/Package14602/InfoGuion/cuadernoestudio/images_xml/MT_07_13_img11_zoom.jpg"/>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7430750" y="36661725"/>
          <a:ext cx="2686050" cy="1031875"/>
        </a:xfrm>
        <a:prstGeom prst="rect">
          <a:avLst/>
        </a:prstGeom>
        <a:noFill/>
        <a:ln>
          <a:noFill/>
        </a:ln>
      </xdr:spPr>
    </xdr:pic>
    <xdr:clientData/>
  </xdr:twoCellAnchor>
  <xdr:twoCellAnchor editAs="oneCell">
    <xdr:from>
      <xdr:col>10</xdr:col>
      <xdr:colOff>76200</xdr:colOff>
      <xdr:row>27</xdr:row>
      <xdr:rowOff>95250</xdr:rowOff>
    </xdr:from>
    <xdr:to>
      <xdr:col>10</xdr:col>
      <xdr:colOff>2676525</xdr:colOff>
      <xdr:row>27</xdr:row>
      <xdr:rowOff>1122045</xdr:rowOff>
    </xdr:to>
    <xdr:pic>
      <xdr:nvPicPr>
        <xdr:cNvPr id="37" name="Imagen 36" descr="http://profesores.aulaplaneta.com/DNNPlayerPackages/Package14602/InfoGuion/cuadernoestudio/images_xml/MT_07_13_img12_zoom.jpg"/>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7392650" y="37871400"/>
          <a:ext cx="2600325" cy="1026795"/>
        </a:xfrm>
        <a:prstGeom prst="rect">
          <a:avLst/>
        </a:prstGeom>
        <a:noFill/>
        <a:ln>
          <a:noFill/>
        </a:ln>
      </xdr:spPr>
    </xdr:pic>
    <xdr:clientData/>
  </xdr:twoCellAnchor>
  <xdr:twoCellAnchor editAs="oneCell">
    <xdr:from>
      <xdr:col>10</xdr:col>
      <xdr:colOff>123826</xdr:colOff>
      <xdr:row>28</xdr:row>
      <xdr:rowOff>104775</xdr:rowOff>
    </xdr:from>
    <xdr:to>
      <xdr:col>10</xdr:col>
      <xdr:colOff>2790826</xdr:colOff>
      <xdr:row>28</xdr:row>
      <xdr:rowOff>1096645</xdr:rowOff>
    </xdr:to>
    <xdr:pic>
      <xdr:nvPicPr>
        <xdr:cNvPr id="38" name="Imagen 37" descr="http://profesores.aulaplaneta.com/DNNPlayerPackages/Package14602/InfoGuion/cuadernoestudio/images_xml/MT_07_13_img13_zoom.jpg"/>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7440276" y="39042975"/>
          <a:ext cx="2667000" cy="991870"/>
        </a:xfrm>
        <a:prstGeom prst="rect">
          <a:avLst/>
        </a:prstGeom>
        <a:noFill/>
        <a:ln>
          <a:noFill/>
        </a:ln>
      </xdr:spPr>
    </xdr:pic>
    <xdr:clientData/>
  </xdr:twoCellAnchor>
  <xdr:twoCellAnchor editAs="oneCell">
    <xdr:from>
      <xdr:col>10</xdr:col>
      <xdr:colOff>111126</xdr:colOff>
      <xdr:row>30</xdr:row>
      <xdr:rowOff>127000</xdr:rowOff>
    </xdr:from>
    <xdr:to>
      <xdr:col>10</xdr:col>
      <xdr:colOff>2746376</xdr:colOff>
      <xdr:row>30</xdr:row>
      <xdr:rowOff>2330450</xdr:rowOff>
    </xdr:to>
    <xdr:pic>
      <xdr:nvPicPr>
        <xdr:cNvPr id="39" name="Imagen 38" descr="http://wikipoligon.wikispaces.com/file/view/cuadrilateros.jpg/253736620/408x281/cuadrilateros.jpg"/>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7414876" y="40909875"/>
          <a:ext cx="2635250" cy="2203450"/>
        </a:xfrm>
        <a:prstGeom prst="rect">
          <a:avLst/>
        </a:prstGeom>
        <a:noFill/>
        <a:ln>
          <a:noFill/>
        </a:ln>
      </xdr:spPr>
    </xdr:pic>
    <xdr:clientData/>
  </xdr:twoCellAnchor>
  <xdr:twoCellAnchor editAs="oneCell">
    <xdr:from>
      <xdr:col>10</xdr:col>
      <xdr:colOff>85725</xdr:colOff>
      <xdr:row>31</xdr:row>
      <xdr:rowOff>133350</xdr:rowOff>
    </xdr:from>
    <xdr:to>
      <xdr:col>10</xdr:col>
      <xdr:colOff>2657475</xdr:colOff>
      <xdr:row>31</xdr:row>
      <xdr:rowOff>1557020</xdr:rowOff>
    </xdr:to>
    <xdr:pic>
      <xdr:nvPicPr>
        <xdr:cNvPr id="40" name="Imagen 39" descr="http://profesores.aulaplaneta.com/DNNPlayerPackages/Package14602/InfoGuion/cuadernoestudio/images_xml/MT_07_13_img14_zoom.jpg"/>
        <xdr:cNvPicPr/>
      </xdr:nvPicPr>
      <xdr:blipFill rotWithShape="1">
        <a:blip xmlns:r="http://schemas.openxmlformats.org/officeDocument/2006/relationships" r:embed="rId19">
          <a:extLst>
            <a:ext uri="{28A0092B-C50C-407E-A947-70E740481C1C}">
              <a14:useLocalDpi xmlns:a14="http://schemas.microsoft.com/office/drawing/2010/main" val="0"/>
            </a:ext>
          </a:extLst>
        </a:blip>
        <a:srcRect l="3226" t="15632" r="3394" b="4125"/>
        <a:stretch/>
      </xdr:blipFill>
      <xdr:spPr bwMode="auto">
        <a:xfrm>
          <a:off x="17402175" y="43405425"/>
          <a:ext cx="2571750" cy="142367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10</xdr:col>
      <xdr:colOff>28575</xdr:colOff>
      <xdr:row>32</xdr:row>
      <xdr:rowOff>209550</xdr:rowOff>
    </xdr:from>
    <xdr:to>
      <xdr:col>10</xdr:col>
      <xdr:colOff>2676525</xdr:colOff>
      <xdr:row>32</xdr:row>
      <xdr:rowOff>1169670</xdr:rowOff>
    </xdr:to>
    <xdr:pic>
      <xdr:nvPicPr>
        <xdr:cNvPr id="41" name="Imagen 40" descr="http://profesores.aulaplaneta.com/DNNPlayerPackages/Package14602/InfoGuion/cuadernoestudio/images_xml/MT_07_13_img15_small.jpg"/>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t="24444" b="10000"/>
        <a:stretch/>
      </xdr:blipFill>
      <xdr:spPr bwMode="auto">
        <a:xfrm>
          <a:off x="17345025" y="45119925"/>
          <a:ext cx="2647950" cy="96012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10</xdr:col>
      <xdr:colOff>104775</xdr:colOff>
      <xdr:row>33</xdr:row>
      <xdr:rowOff>104775</xdr:rowOff>
    </xdr:from>
    <xdr:to>
      <xdr:col>10</xdr:col>
      <xdr:colOff>2695575</xdr:colOff>
      <xdr:row>33</xdr:row>
      <xdr:rowOff>1132840</xdr:rowOff>
    </xdr:to>
    <xdr:pic>
      <xdr:nvPicPr>
        <xdr:cNvPr id="42" name="Imagen 41" descr="http://profesores.aulaplaneta.com/DNNPlayerPackages/Package14602/InfoGuion/cuadernoestudio/images_xml/MT_07_13_img16_zoom.jpg"/>
        <xdr:cNvPicPr/>
      </xdr:nvPicPr>
      <xdr:blipFill rotWithShape="1">
        <a:blip xmlns:r="http://schemas.openxmlformats.org/officeDocument/2006/relationships" r:embed="rId21">
          <a:extLst>
            <a:ext uri="{28A0092B-C50C-407E-A947-70E740481C1C}">
              <a14:useLocalDpi xmlns:a14="http://schemas.microsoft.com/office/drawing/2010/main" val="0"/>
            </a:ext>
          </a:extLst>
        </a:blip>
        <a:srcRect l="10715" t="22862" r="12585" b="7753"/>
        <a:stretch/>
      </xdr:blipFill>
      <xdr:spPr bwMode="auto">
        <a:xfrm>
          <a:off x="17421225" y="46339125"/>
          <a:ext cx="2590800" cy="1028065"/>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10</xdr:col>
      <xdr:colOff>47626</xdr:colOff>
      <xdr:row>34</xdr:row>
      <xdr:rowOff>104775</xdr:rowOff>
    </xdr:from>
    <xdr:to>
      <xdr:col>10</xdr:col>
      <xdr:colOff>2800350</xdr:colOff>
      <xdr:row>34</xdr:row>
      <xdr:rowOff>1009650</xdr:rowOff>
    </xdr:to>
    <xdr:pic>
      <xdr:nvPicPr>
        <xdr:cNvPr id="43" name="Imagen 42" descr="http://profesores.aulaplaneta.com/DNNPlayerPackages/Package14602/InfoGuion/cuadernoestudio/images_xml/MT_07_13_img17_zoom.jpg"/>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7364076" y="47529750"/>
          <a:ext cx="2752724" cy="904875"/>
        </a:xfrm>
        <a:prstGeom prst="rect">
          <a:avLst/>
        </a:prstGeom>
        <a:noFill/>
        <a:ln>
          <a:noFill/>
        </a:ln>
      </xdr:spPr>
    </xdr:pic>
    <xdr:clientData/>
  </xdr:twoCellAnchor>
  <xdr:twoCellAnchor editAs="oneCell">
    <xdr:from>
      <xdr:col>10</xdr:col>
      <xdr:colOff>66675</xdr:colOff>
      <xdr:row>35</xdr:row>
      <xdr:rowOff>123825</xdr:rowOff>
    </xdr:from>
    <xdr:to>
      <xdr:col>10</xdr:col>
      <xdr:colOff>2733675</xdr:colOff>
      <xdr:row>35</xdr:row>
      <xdr:rowOff>1466850</xdr:rowOff>
    </xdr:to>
    <xdr:pic>
      <xdr:nvPicPr>
        <xdr:cNvPr id="44" name="Imagen 43" descr="http://profesores.aulaplaneta.com/DNNPlayerPackages/Package14602/InfoGuion/cuadernoestudio/images_xml/MT_07_13_img18_zoom.jpg"/>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7383125" y="48615600"/>
          <a:ext cx="2667000" cy="1343025"/>
        </a:xfrm>
        <a:prstGeom prst="rect">
          <a:avLst/>
        </a:prstGeom>
        <a:noFill/>
        <a:ln>
          <a:noFill/>
        </a:ln>
      </xdr:spPr>
    </xdr:pic>
    <xdr:clientData/>
  </xdr:twoCellAnchor>
  <xdr:twoCellAnchor editAs="oneCell">
    <xdr:from>
      <xdr:col>10</xdr:col>
      <xdr:colOff>571500</xdr:colOff>
      <xdr:row>36</xdr:row>
      <xdr:rowOff>85725</xdr:rowOff>
    </xdr:from>
    <xdr:to>
      <xdr:col>10</xdr:col>
      <xdr:colOff>1990725</xdr:colOff>
      <xdr:row>36</xdr:row>
      <xdr:rowOff>1762125</xdr:rowOff>
    </xdr:to>
    <xdr:pic>
      <xdr:nvPicPr>
        <xdr:cNvPr id="45" name="Imagen 44"/>
        <xdr:cNvPicPr/>
      </xdr:nvPicPr>
      <xdr:blipFill rotWithShape="1">
        <a:blip xmlns:r="http://schemas.openxmlformats.org/officeDocument/2006/relationships" r:embed="rId24"/>
        <a:srcRect l="21230" t="27446" r="53463" b="24728"/>
        <a:stretch/>
      </xdr:blipFill>
      <xdr:spPr bwMode="auto">
        <a:xfrm>
          <a:off x="17887950" y="50149125"/>
          <a:ext cx="1419225" cy="16764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571500</xdr:colOff>
      <xdr:row>37</xdr:row>
      <xdr:rowOff>85725</xdr:rowOff>
    </xdr:from>
    <xdr:to>
      <xdr:col>10</xdr:col>
      <xdr:colOff>2019300</xdr:colOff>
      <xdr:row>37</xdr:row>
      <xdr:rowOff>1514475</xdr:rowOff>
    </xdr:to>
    <xdr:pic>
      <xdr:nvPicPr>
        <xdr:cNvPr id="46" name="Imagen 45"/>
        <xdr:cNvPicPr/>
      </xdr:nvPicPr>
      <xdr:blipFill rotWithShape="1">
        <a:blip xmlns:r="http://schemas.openxmlformats.org/officeDocument/2006/relationships" r:embed="rId24"/>
        <a:srcRect l="53161" t="34512" r="21022" b="24727"/>
        <a:stretch/>
      </xdr:blipFill>
      <xdr:spPr bwMode="auto">
        <a:xfrm>
          <a:off x="17887950" y="51996975"/>
          <a:ext cx="1447800" cy="14287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323850</xdr:colOff>
      <xdr:row>38</xdr:row>
      <xdr:rowOff>76200</xdr:rowOff>
    </xdr:from>
    <xdr:to>
      <xdr:col>10</xdr:col>
      <xdr:colOff>2133600</xdr:colOff>
      <xdr:row>38</xdr:row>
      <xdr:rowOff>1863725</xdr:rowOff>
    </xdr:to>
    <xdr:pic>
      <xdr:nvPicPr>
        <xdr:cNvPr id="47" name="Imagen 46"/>
        <xdr:cNvPicPr/>
      </xdr:nvPicPr>
      <xdr:blipFill rotWithShape="1">
        <a:blip xmlns:r="http://schemas.openxmlformats.org/officeDocument/2006/relationships" r:embed="rId25"/>
        <a:srcRect l="59106" t="32609" r="12699" b="22827"/>
        <a:stretch/>
      </xdr:blipFill>
      <xdr:spPr bwMode="auto">
        <a:xfrm>
          <a:off x="17640300" y="53682900"/>
          <a:ext cx="1809750" cy="17875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104776</xdr:colOff>
      <xdr:row>39</xdr:row>
      <xdr:rowOff>190500</xdr:rowOff>
    </xdr:from>
    <xdr:to>
      <xdr:col>10</xdr:col>
      <xdr:colOff>2752726</xdr:colOff>
      <xdr:row>39</xdr:row>
      <xdr:rowOff>1146810</xdr:rowOff>
    </xdr:to>
    <xdr:pic>
      <xdr:nvPicPr>
        <xdr:cNvPr id="48" name="Imagen 47" descr="http://profesores.aulaplaneta.com/DNNPlayerPackages/Package14602/InfoGuion/cuadernoestudio/images_xml/MT_07_13_img22_zoom.jpg"/>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421226" y="55806975"/>
          <a:ext cx="2647950" cy="956310"/>
        </a:xfrm>
        <a:prstGeom prst="rect">
          <a:avLst/>
        </a:prstGeom>
        <a:noFill/>
        <a:ln>
          <a:noFill/>
        </a:ln>
      </xdr:spPr>
    </xdr:pic>
    <xdr:clientData/>
  </xdr:twoCellAnchor>
  <xdr:twoCellAnchor editAs="oneCell">
    <xdr:from>
      <xdr:col>10</xdr:col>
      <xdr:colOff>352425</xdr:colOff>
      <xdr:row>40</xdr:row>
      <xdr:rowOff>85725</xdr:rowOff>
    </xdr:from>
    <xdr:to>
      <xdr:col>10</xdr:col>
      <xdr:colOff>2466975</xdr:colOff>
      <xdr:row>40</xdr:row>
      <xdr:rowOff>1576070</xdr:rowOff>
    </xdr:to>
    <xdr:pic>
      <xdr:nvPicPr>
        <xdr:cNvPr id="49" name="Imagen 48" descr="http://profesores.aulaplaneta.com/DNNPlayerPackages/Package14602/InfoGuion/cuadernoestudio/images_xml/MT_07_13_img23_zoom.jpg"/>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17668875" y="57102375"/>
          <a:ext cx="2114550" cy="1490345"/>
        </a:xfrm>
        <a:prstGeom prst="rect">
          <a:avLst/>
        </a:prstGeom>
        <a:noFill/>
        <a:ln>
          <a:noFill/>
        </a:ln>
      </xdr:spPr>
    </xdr:pic>
    <xdr:clientData/>
  </xdr:twoCellAnchor>
  <xdr:twoCellAnchor editAs="oneCell">
    <xdr:from>
      <xdr:col>10</xdr:col>
      <xdr:colOff>0</xdr:colOff>
      <xdr:row>14</xdr:row>
      <xdr:rowOff>76201</xdr:rowOff>
    </xdr:from>
    <xdr:to>
      <xdr:col>10</xdr:col>
      <xdr:colOff>2794000</xdr:colOff>
      <xdr:row>14</xdr:row>
      <xdr:rowOff>5162551</xdr:rowOff>
    </xdr:to>
    <xdr:pic>
      <xdr:nvPicPr>
        <xdr:cNvPr id="50" name="Imagen 49"/>
        <xdr:cNvPicPr/>
      </xdr:nvPicPr>
      <xdr:blipFill>
        <a:blip xmlns:r="http://schemas.openxmlformats.org/officeDocument/2006/relationships" r:embed="rId28"/>
        <a:stretch>
          <a:fillRect/>
        </a:stretch>
      </xdr:blipFill>
      <xdr:spPr>
        <a:xfrm>
          <a:off x="17354550" y="9029701"/>
          <a:ext cx="2794000" cy="5086350"/>
        </a:xfrm>
        <a:prstGeom prst="rect">
          <a:avLst/>
        </a:prstGeom>
      </xdr:spPr>
    </xdr:pic>
    <xdr:clientData/>
  </xdr:twoCellAnchor>
  <xdr:twoCellAnchor editAs="oneCell">
    <xdr:from>
      <xdr:col>11</xdr:col>
      <xdr:colOff>0</xdr:colOff>
      <xdr:row>14</xdr:row>
      <xdr:rowOff>1</xdr:rowOff>
    </xdr:from>
    <xdr:to>
      <xdr:col>12</xdr:col>
      <xdr:colOff>781050</xdr:colOff>
      <xdr:row>14</xdr:row>
      <xdr:rowOff>3314701</xdr:rowOff>
    </xdr:to>
    <xdr:pic>
      <xdr:nvPicPr>
        <xdr:cNvPr id="51" name="Imagen 50"/>
        <xdr:cNvPicPr/>
      </xdr:nvPicPr>
      <xdr:blipFill>
        <a:blip xmlns:r="http://schemas.openxmlformats.org/officeDocument/2006/relationships" r:embed="rId29"/>
        <a:stretch>
          <a:fillRect/>
        </a:stretch>
      </xdr:blipFill>
      <xdr:spPr>
        <a:xfrm>
          <a:off x="20193000" y="8953501"/>
          <a:ext cx="2933700" cy="3314700"/>
        </a:xfrm>
        <a:prstGeom prst="rect">
          <a:avLst/>
        </a:prstGeom>
      </xdr:spPr>
    </xdr:pic>
    <xdr:clientData/>
  </xdr:twoCellAnchor>
  <xdr:twoCellAnchor editAs="oneCell">
    <xdr:from>
      <xdr:col>11</xdr:col>
      <xdr:colOff>0</xdr:colOff>
      <xdr:row>14</xdr:row>
      <xdr:rowOff>3295651</xdr:rowOff>
    </xdr:from>
    <xdr:to>
      <xdr:col>12</xdr:col>
      <xdr:colOff>800100</xdr:colOff>
      <xdr:row>14</xdr:row>
      <xdr:rowOff>5181601</xdr:rowOff>
    </xdr:to>
    <xdr:pic>
      <xdr:nvPicPr>
        <xdr:cNvPr id="52" name="Imagen 51"/>
        <xdr:cNvPicPr/>
      </xdr:nvPicPr>
      <xdr:blipFill>
        <a:blip xmlns:r="http://schemas.openxmlformats.org/officeDocument/2006/relationships" r:embed="rId30"/>
        <a:stretch>
          <a:fillRect/>
        </a:stretch>
      </xdr:blipFill>
      <xdr:spPr>
        <a:xfrm>
          <a:off x="20193000" y="12249151"/>
          <a:ext cx="2952750" cy="1885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37.125" style="17" customWidth="1"/>
    <col min="12" max="12" width="28.125" style="2" customWidth="1"/>
    <col min="13" max="13" width="14.5" style="2" customWidth="1"/>
    <col min="14" max="16384" width="10.875" style="2"/>
  </cols>
  <sheetData>
    <row r="1" spans="1:16" ht="16.5" thickBot="1" x14ac:dyDescent="0.3">
      <c r="A1" s="1"/>
      <c r="B1" s="1"/>
      <c r="C1" s="1"/>
      <c r="D1" s="1"/>
      <c r="F1" s="1"/>
      <c r="G1" s="1"/>
      <c r="H1" s="47"/>
      <c r="I1" s="47"/>
      <c r="J1" s="16"/>
      <c r="K1" s="16"/>
    </row>
    <row r="2" spans="1:16" ht="15.75" x14ac:dyDescent="0.25">
      <c r="A2" s="1"/>
      <c r="B2" s="3" t="s">
        <v>129</v>
      </c>
      <c r="C2" s="78" t="s">
        <v>21</v>
      </c>
      <c r="D2" s="79"/>
      <c r="F2" s="71" t="s">
        <v>0</v>
      </c>
      <c r="G2" s="72"/>
      <c r="H2" s="47"/>
      <c r="I2" s="47"/>
      <c r="J2" s="16"/>
    </row>
    <row r="3" spans="1:16" ht="15.75" x14ac:dyDescent="0.25">
      <c r="A3" s="1"/>
      <c r="B3" s="4" t="s">
        <v>8</v>
      </c>
      <c r="C3" s="80">
        <v>6</v>
      </c>
      <c r="D3" s="81"/>
      <c r="F3" s="73"/>
      <c r="G3" s="74"/>
      <c r="H3" s="47"/>
      <c r="I3" s="47"/>
      <c r="J3" s="16"/>
    </row>
    <row r="4" spans="1:16" ht="16.5" x14ac:dyDescent="0.3">
      <c r="A4" s="1"/>
      <c r="B4" s="4" t="s">
        <v>54</v>
      </c>
      <c r="C4" s="80" t="s">
        <v>145</v>
      </c>
      <c r="D4" s="81"/>
      <c r="E4" s="5"/>
      <c r="F4" s="46" t="s">
        <v>55</v>
      </c>
      <c r="G4" s="45" t="s">
        <v>147</v>
      </c>
      <c r="H4" s="47"/>
      <c r="I4" s="47"/>
      <c r="J4" s="16"/>
      <c r="K4" s="16"/>
    </row>
    <row r="5" spans="1:16" ht="16.5" thickBot="1" x14ac:dyDescent="0.3">
      <c r="A5" s="1"/>
      <c r="B5" s="6" t="s">
        <v>1</v>
      </c>
      <c r="C5" s="82" t="s">
        <v>146</v>
      </c>
      <c r="D5" s="83"/>
      <c r="E5" s="5"/>
      <c r="F5" s="44" t="str">
        <f>IF(G4="Recurso","Motor del recurso","")</f>
        <v/>
      </c>
      <c r="G5" s="44"/>
      <c r="H5" s="47"/>
      <c r="I5" s="68"/>
      <c r="J5" s="16"/>
      <c r="K5" s="16"/>
    </row>
    <row r="6" spans="1:16" ht="16.5" thickBot="1" x14ac:dyDescent="0.3">
      <c r="A6" s="1"/>
      <c r="B6" s="1"/>
      <c r="C6" s="1"/>
      <c r="D6" s="1"/>
      <c r="E6" s="7"/>
      <c r="F6" s="1"/>
      <c r="G6" s="1"/>
      <c r="H6" s="47"/>
      <c r="I6" s="47"/>
      <c r="J6" s="16"/>
      <c r="K6" s="16"/>
    </row>
    <row r="7" spans="1:16" ht="15" customHeight="1" x14ac:dyDescent="0.25">
      <c r="A7" s="1"/>
      <c r="B7" s="31" t="s">
        <v>40</v>
      </c>
      <c r="C7" s="8" t="s">
        <v>148</v>
      </c>
      <c r="D7" s="30" t="s">
        <v>39</v>
      </c>
      <c r="F7" s="1"/>
      <c r="G7" s="1"/>
      <c r="H7" s="1"/>
      <c r="I7" s="1"/>
      <c r="J7" s="16"/>
      <c r="K7" s="16"/>
    </row>
    <row r="8" spans="1:16" s="9" customFormat="1" ht="16.5" thickBot="1" x14ac:dyDescent="0.3">
      <c r="A8" s="10"/>
      <c r="B8" s="10"/>
      <c r="C8" s="10"/>
      <c r="D8" s="11"/>
      <c r="E8" s="11"/>
      <c r="F8" s="75" t="s">
        <v>62</v>
      </c>
      <c r="G8" s="76"/>
      <c r="H8" s="76"/>
      <c r="I8" s="77"/>
      <c r="J8" s="18"/>
      <c r="K8" s="12"/>
      <c r="L8" s="2"/>
      <c r="M8" s="2"/>
      <c r="N8" s="2"/>
      <c r="O8" s="2"/>
      <c r="P8" s="2"/>
    </row>
    <row r="9" spans="1:16" ht="26.25" thickBot="1" x14ac:dyDescent="0.3">
      <c r="A9" s="27" t="s">
        <v>2</v>
      </c>
      <c r="B9" s="23" t="s">
        <v>9</v>
      </c>
      <c r="C9" s="22" t="s">
        <v>3</v>
      </c>
      <c r="D9" s="22" t="s">
        <v>4</v>
      </c>
      <c r="E9" s="22" t="s">
        <v>5</v>
      </c>
      <c r="F9" s="67" t="s">
        <v>61</v>
      </c>
      <c r="G9" s="67" t="s">
        <v>59</v>
      </c>
      <c r="H9" s="67" t="s">
        <v>60</v>
      </c>
      <c r="I9" s="67" t="s">
        <v>121</v>
      </c>
      <c r="J9" s="23" t="s">
        <v>6</v>
      </c>
      <c r="K9" s="24" t="s">
        <v>7</v>
      </c>
    </row>
    <row r="10" spans="1:16" s="12" customFormat="1" ht="117.75" customHeight="1" x14ac:dyDescent="0.25">
      <c r="A10" s="13" t="s">
        <v>142</v>
      </c>
      <c r="B10" s="102" t="s">
        <v>159</v>
      </c>
      <c r="C10" s="25" t="s">
        <v>103</v>
      </c>
      <c r="D10" s="14" t="s">
        <v>158</v>
      </c>
      <c r="E10" s="14" t="s">
        <v>157</v>
      </c>
      <c r="F10" s="14" t="str">
        <f>IF(OR(B10&lt;&gt;"",J10&lt;&gt;""),CONCATENATE($C$7,"_",$A10,IF($G$4="Cuaderno de Estudio","_small",CONCATENATE(IF(I10="","","n"),IF(LEFT($G$5,1)="F",".jpg",".png")))),"")</f>
        <v>MA_06_11_CO_IMG01_small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MA_06_11_CO_IMG01_zoom</v>
      </c>
      <c r="I10" s="14" t="str">
        <f>IF(OR(B10&lt;&gt;"",J10&lt;&gt;""),IF($G$4="Recurso",IF(LEFT($G$5,1)="M",IF(VLOOKUP($G$5,'Definición técnica de imagenes'!$A$3:$G$17,6,FALSE)=0,"",VLOOKUP($G$5,'Definición técnica de imagenes'!$A$3:$G$17,6,FALSE)),IF($G$5="F1","","")),'Definición técnica de imagenes'!$F$16),"")</f>
        <v>800 x 600 px</v>
      </c>
      <c r="J10" s="14" t="s">
        <v>160</v>
      </c>
      <c r="K10" s="19"/>
    </row>
    <row r="11" spans="1:16" s="12" customFormat="1" ht="102.75" customHeight="1" x14ac:dyDescent="0.25">
      <c r="A11" s="13" t="s">
        <v>149</v>
      </c>
      <c r="B11" s="13" t="s">
        <v>159</v>
      </c>
      <c r="C11" s="25" t="str">
        <f t="shared" ref="C11:C74" si="0">IF(OR(B11&lt;&gt;"",J11&lt;&gt;""),IF($G$4="Recurso",CONCATENATE($G$4," ",$G$5),$G$4),"")</f>
        <v>Cuaderno de Estudio</v>
      </c>
      <c r="D11" s="14" t="s">
        <v>162</v>
      </c>
      <c r="E11" s="14" t="s">
        <v>163</v>
      </c>
      <c r="F11" s="14" t="str">
        <f t="shared" ref="F11:F74" si="1">IF(OR(B11&lt;&gt;"",J11&lt;&gt;""),CONCATENATE($C$7,"_",$A11,IF($G$4="Cuaderno de Estudio","_small",CONCATENATE(IF(I11="","","n"),IF(LEFT($G$5,1)="F",".jpg",".png")))),"")</f>
        <v>MA_06_11_CO_IMG02_small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MA_06_11_CO_IMG02_zoom</v>
      </c>
      <c r="I11" s="14" t="str">
        <f>IF(OR(B11&lt;&gt;"",J11&lt;&gt;""),IF($G$4="Recurso",IF(LEFT($G$5,1)="M",IF(VLOOKUP($G$5,'Definición técnica de imagenes'!$A$3:$G$17,6,FALSE)=0,"",VLOOKUP($G$5,'Definición técnica de imagenes'!$A$3:$G$17,6,FALSE)),IF($G$5="F1","","")),'Definición técnica de imagenes'!$F$16),"")</f>
        <v>800 x 600 px</v>
      </c>
      <c r="J11" s="20" t="s">
        <v>161</v>
      </c>
      <c r="K11" s="15"/>
    </row>
    <row r="12" spans="1:16" s="12" customFormat="1" ht="115.5" customHeight="1" x14ac:dyDescent="0.25">
      <c r="A12" s="13" t="s">
        <v>150</v>
      </c>
      <c r="B12" s="13" t="s">
        <v>159</v>
      </c>
      <c r="C12" s="25" t="str">
        <f t="shared" si="0"/>
        <v>Cuaderno de Estudio</v>
      </c>
      <c r="D12" s="14" t="s">
        <v>162</v>
      </c>
      <c r="E12" s="14" t="s">
        <v>163</v>
      </c>
      <c r="F12" s="14" t="str">
        <f t="shared" si="1"/>
        <v>MA_06_11_CO_IMG03_small</v>
      </c>
      <c r="G12" s="14" t="str">
        <f>IF(F12&lt;&gt;"",IF($G$4="Recurso",IF(LEFT($G$5,1)="M",VLOOKUP($G$5,'Definición técnica de imagenes'!$A$3:$G$17,5,FALSE),IF($G$5="F1",'Definición técnica de imagenes'!$E$15,'Definición técnica de imagenes'!$F$13)),'Definición técnica de imagenes'!$E$16),"")</f>
        <v>526 x 370 px</v>
      </c>
      <c r="H12" s="14" t="str">
        <f t="shared" si="2"/>
        <v>MA_06_11_CO_IMG03_zoom</v>
      </c>
      <c r="I12" s="14" t="str">
        <f>IF(OR(B12&lt;&gt;"",J12&lt;&gt;""),IF($G$4="Recurso",IF(LEFT($G$5,1)="M",IF(VLOOKUP($G$5,'Definición técnica de imagenes'!$A$3:$G$17,6,FALSE)=0,"",VLOOKUP($G$5,'Definición técnica de imagenes'!$A$3:$G$17,6,FALSE)),IF($G$5="F1","","")),'Definición técnica de imagenes'!$F$16),"")</f>
        <v>800 x 600 px</v>
      </c>
      <c r="J12" s="20" t="s">
        <v>164</v>
      </c>
      <c r="K12" s="19"/>
    </row>
    <row r="13" spans="1:16" s="12" customFormat="1" ht="105.75" customHeight="1" x14ac:dyDescent="0.25">
      <c r="A13" s="13" t="s">
        <v>151</v>
      </c>
      <c r="B13" s="13" t="s">
        <v>159</v>
      </c>
      <c r="C13" s="25" t="str">
        <f t="shared" si="0"/>
        <v>Cuaderno de Estudio</v>
      </c>
      <c r="D13" s="14" t="s">
        <v>162</v>
      </c>
      <c r="E13" s="14" t="s">
        <v>163</v>
      </c>
      <c r="F13" s="14" t="str">
        <f t="shared" si="1"/>
        <v>MA_06_11_CO_IMG04_small</v>
      </c>
      <c r="G13" s="14" t="str">
        <f>IF(F13&lt;&gt;"",IF($G$4="Recurso",IF(LEFT($G$5,1)="M",VLOOKUP($G$5,'Definición técnica de imagenes'!$A$3:$G$17,5,FALSE),IF($G$5="F1",'Definición técnica de imagenes'!$E$15,'Definición técnica de imagenes'!$F$13)),'Definición técnica de imagenes'!$E$16),"")</f>
        <v>526 x 370 px</v>
      </c>
      <c r="H13" s="14" t="str">
        <f t="shared" si="2"/>
        <v>MA_06_11_CO_IMG04_zoom</v>
      </c>
      <c r="I13" s="14" t="str">
        <f>IF(OR(B13&lt;&gt;"",J13&lt;&gt;""),IF($G$4="Recurso",IF(LEFT($G$5,1)="M",IF(VLOOKUP($G$5,'Definición técnica de imagenes'!$A$3:$G$17,6,FALSE)=0,"",VLOOKUP($G$5,'Definición técnica de imagenes'!$A$3:$G$17,6,FALSE)),IF($G$5="F1","","")),'Definición técnica de imagenes'!$F$16),"")</f>
        <v>800 x 600 px</v>
      </c>
      <c r="J13" s="20" t="s">
        <v>165</v>
      </c>
      <c r="K13" s="19"/>
    </row>
    <row r="14" spans="1:16" s="12" customFormat="1" ht="102.75" customHeight="1" x14ac:dyDescent="0.25">
      <c r="A14" s="13" t="s">
        <v>152</v>
      </c>
      <c r="B14" s="13" t="s">
        <v>159</v>
      </c>
      <c r="C14" s="25" t="str">
        <f t="shared" si="0"/>
        <v>Cuaderno de Estudio</v>
      </c>
      <c r="D14" s="14" t="s">
        <v>162</v>
      </c>
      <c r="E14" s="14" t="s">
        <v>163</v>
      </c>
      <c r="F14" s="14" t="str">
        <f t="shared" si="1"/>
        <v>MA_06_11_CO_IMG05_small</v>
      </c>
      <c r="G14" s="14" t="str">
        <f>IF(F14&lt;&gt;"",IF($G$4="Recurso",IF(LEFT($G$5,1)="M",VLOOKUP($G$5,'Definición técnica de imagenes'!$A$3:$G$17,5,FALSE),IF($G$5="F1",'Definición técnica de imagenes'!$E$15,'Definición técnica de imagenes'!$F$13)),'Definición técnica de imagenes'!$E$16),"")</f>
        <v>526 x 370 px</v>
      </c>
      <c r="H14" s="14" t="str">
        <f t="shared" si="2"/>
        <v>MA_06_11_CO_IMG05_zoom</v>
      </c>
      <c r="I14" s="14" t="str">
        <f>IF(OR(B14&lt;&gt;"",J14&lt;&gt;""),IF($G$4="Recurso",IF(LEFT($G$5,1)="M",IF(VLOOKUP($G$5,'Definición técnica de imagenes'!$A$3:$G$17,6,FALSE)=0,"",VLOOKUP($G$5,'Definición técnica de imagenes'!$A$3:$G$17,6,FALSE)),IF($G$5="F1","","")),'Definición técnica de imagenes'!$F$16),"")</f>
        <v>800 x 600 px</v>
      </c>
      <c r="J14" s="20" t="s">
        <v>166</v>
      </c>
      <c r="K14" s="19"/>
    </row>
    <row r="15" spans="1:16" s="12" customFormat="1" ht="409.6" customHeight="1" x14ac:dyDescent="0.25">
      <c r="A15" s="109" t="s">
        <v>153</v>
      </c>
      <c r="B15" s="13" t="s">
        <v>159</v>
      </c>
      <c r="C15" s="25" t="str">
        <f t="shared" si="0"/>
        <v>Cuaderno de Estudio</v>
      </c>
      <c r="D15" s="14"/>
      <c r="E15" s="14" t="s">
        <v>157</v>
      </c>
      <c r="F15" s="14" t="str">
        <f t="shared" si="1"/>
        <v>MA_06_11_CO_IMG06_small</v>
      </c>
      <c r="G15" s="14" t="str">
        <f>IF(F15&lt;&gt;"",IF($G$4="Recurso",IF(LEFT($G$5,1)="M",VLOOKUP($G$5,'Definición técnica de imagenes'!$A$3:$G$17,5,FALSE),IF($G$5="F1",'Definición técnica de imagenes'!$E$15,'Definición técnica de imagenes'!$F$13)),'Definición técnica de imagenes'!$E$16),"")</f>
        <v>526 x 370 px</v>
      </c>
      <c r="H15" s="14" t="str">
        <f t="shared" si="2"/>
        <v>MA_06_11_CO_IMG06_zoom</v>
      </c>
      <c r="I15" s="14" t="str">
        <f>IF(OR(B15&lt;&gt;"",J15&lt;&gt;""),IF($G$4="Recurso",IF(LEFT($G$5,1)="M",IF(VLOOKUP($G$5,'Definición técnica de imagenes'!$A$3:$G$17,6,FALSE)=0,"",VLOOKUP($G$5,'Definición técnica de imagenes'!$A$3:$G$17,6,FALSE)),IF($G$5="F1","","")),'Definición técnica de imagenes'!$F$16),"")</f>
        <v>800 x 600 px</v>
      </c>
      <c r="J15" s="26" t="s">
        <v>172</v>
      </c>
      <c r="K15" s="21"/>
    </row>
    <row r="16" spans="1:16" s="12" customFormat="1" ht="123" customHeight="1" x14ac:dyDescent="0.3">
      <c r="A16" s="13" t="s">
        <v>154</v>
      </c>
      <c r="B16" s="102" t="s">
        <v>159</v>
      </c>
      <c r="C16" s="25" t="str">
        <f t="shared" si="0"/>
        <v>Cuaderno de Estudio</v>
      </c>
      <c r="D16" s="14" t="s">
        <v>162</v>
      </c>
      <c r="E16" s="14" t="s">
        <v>163</v>
      </c>
      <c r="F16" s="14" t="str">
        <f t="shared" si="1"/>
        <v>MA_06_11_CO_IMG07_small</v>
      </c>
      <c r="G16" s="14" t="str">
        <f>IF(F16&lt;&gt;"",IF($G$4="Recurso",IF(LEFT($G$5,1)="M",VLOOKUP($G$5,'Definición técnica de imagenes'!$A$3:$G$17,5,FALSE),IF($G$5="F1",'Definición técnica de imagenes'!$E$15,'Definición técnica de imagenes'!$F$13)),'Definición técnica de imagenes'!$E$16),"")</f>
        <v>526 x 370 px</v>
      </c>
      <c r="H16" s="14" t="str">
        <f t="shared" si="2"/>
        <v>MA_06_11_CO_IMG07_zoom</v>
      </c>
      <c r="I16" s="14" t="str">
        <f>IF(OR(B16&lt;&gt;"",J16&lt;&gt;""),IF($G$4="Recurso",IF(LEFT($G$5,1)="M",IF(VLOOKUP($G$5,'Definición técnica de imagenes'!$A$3:$G$17,6,FALSE)=0,"",VLOOKUP($G$5,'Definición técnica de imagenes'!$A$3:$G$17,6,FALSE)),IF($G$5="F1","","")),'Definición técnica de imagenes'!$F$16),"")</f>
        <v>800 x 600 px</v>
      </c>
      <c r="J16" s="103" t="s">
        <v>173</v>
      </c>
      <c r="K16" s="28"/>
    </row>
    <row r="17" spans="1:11" s="12" customFormat="1" ht="135.75" customHeight="1" x14ac:dyDescent="0.25">
      <c r="A17" s="13" t="s">
        <v>155</v>
      </c>
      <c r="B17" s="102" t="s">
        <v>159</v>
      </c>
      <c r="C17" s="25" t="str">
        <f t="shared" si="0"/>
        <v>Cuaderno de Estudio</v>
      </c>
      <c r="D17" s="14" t="s">
        <v>162</v>
      </c>
      <c r="E17" s="14" t="s">
        <v>163</v>
      </c>
      <c r="F17" s="14" t="str">
        <f t="shared" si="1"/>
        <v>MA_06_11_CO_IMG08_small</v>
      </c>
      <c r="G17" s="14" t="str">
        <f>IF(F17&lt;&gt;"",IF($G$4="Recurso",IF(LEFT($G$5,1)="M",VLOOKUP($G$5,'Definición técnica de imagenes'!$A$3:$G$17,5,FALSE),IF($G$5="F1",'Definición técnica de imagenes'!$E$15,'Definición técnica de imagenes'!$F$13)),'Definición técnica de imagenes'!$E$16),"")</f>
        <v>526 x 370 px</v>
      </c>
      <c r="H17" s="14" t="str">
        <f t="shared" si="2"/>
        <v>MA_06_11_CO_IMG08_zoom</v>
      </c>
      <c r="I17" s="14" t="str">
        <f>IF(OR(B17&lt;&gt;"",J17&lt;&gt;""),IF($G$4="Recurso",IF(LEFT($G$5,1)="M",IF(VLOOKUP($G$5,'Definición técnica de imagenes'!$A$3:$G$17,6,FALSE)=0,"",VLOOKUP($G$5,'Definición técnica de imagenes'!$A$3:$G$17,6,FALSE)),IF($G$5="F1","","")),'Definición técnica de imagenes'!$F$16),"")</f>
        <v>800 x 600 px</v>
      </c>
      <c r="J17" s="103" t="s">
        <v>174</v>
      </c>
      <c r="K17" s="21"/>
    </row>
    <row r="18" spans="1:11" s="12" customFormat="1" ht="117" customHeight="1" x14ac:dyDescent="0.25">
      <c r="A18" s="13" t="s">
        <v>156</v>
      </c>
      <c r="B18" s="102" t="s">
        <v>159</v>
      </c>
      <c r="C18" s="25" t="str">
        <f t="shared" si="0"/>
        <v>Cuaderno de Estudio</v>
      </c>
      <c r="D18" s="14" t="s">
        <v>162</v>
      </c>
      <c r="E18" s="14" t="s">
        <v>163</v>
      </c>
      <c r="F18" s="14" t="str">
        <f t="shared" si="1"/>
        <v>MA_06_11_CO_IMG09_small</v>
      </c>
      <c r="G18" s="14" t="str">
        <f>IF(F18&lt;&gt;"",IF($G$4="Recurso",IF(LEFT($G$5,1)="M",VLOOKUP($G$5,'Definición técnica de imagenes'!$A$3:$G$17,5,FALSE),IF($G$5="F1",'Definición técnica de imagenes'!$E$15,'Definición técnica de imagenes'!$F$13)),'Definición técnica de imagenes'!$E$16),"")</f>
        <v>526 x 370 px</v>
      </c>
      <c r="H18" s="14" t="str">
        <f t="shared" si="2"/>
        <v>MA_06_11_CO_IMG09_zoom</v>
      </c>
      <c r="I18" s="14" t="str">
        <f>IF(OR(B18&lt;&gt;"",J18&lt;&gt;""),IF($G$4="Recurso",IF(LEFT($G$5,1)="M",IF(VLOOKUP($G$5,'Definición técnica de imagenes'!$A$3:$G$17,6,FALSE)=0,"",VLOOKUP($G$5,'Definición técnica de imagenes'!$A$3:$G$17,6,FALSE)),IF($G$5="F1","","")),'Definición técnica de imagenes'!$F$16),"")</f>
        <v>800 x 600 px</v>
      </c>
      <c r="J18" s="103" t="s">
        <v>175</v>
      </c>
      <c r="K18" s="104" t="s">
        <v>177</v>
      </c>
    </row>
    <row r="19" spans="1:11" s="12" customFormat="1" ht="89.25" customHeight="1" x14ac:dyDescent="0.3">
      <c r="A19" s="13" t="s">
        <v>167</v>
      </c>
      <c r="B19" s="102" t="s">
        <v>159</v>
      </c>
      <c r="C19" s="25" t="str">
        <f t="shared" si="0"/>
        <v>Cuaderno de Estudio</v>
      </c>
      <c r="D19" s="14" t="s">
        <v>162</v>
      </c>
      <c r="E19" s="14" t="s">
        <v>163</v>
      </c>
      <c r="F19" s="14" t="str">
        <f t="shared" si="1"/>
        <v>MA_06_11_CO_IMG10_small</v>
      </c>
      <c r="G19" s="14" t="str">
        <f>IF(F19&lt;&gt;"",IF($G$4="Recurso",IF(LEFT($G$5,1)="M",VLOOKUP($G$5,'Definición técnica de imagenes'!$A$3:$G$17,5,FALSE),IF($G$5="F1",'Definición técnica de imagenes'!$E$15,'Definición técnica de imagenes'!$F$13)),'Definición técnica de imagenes'!$E$16),"")</f>
        <v>526 x 370 px</v>
      </c>
      <c r="H19" s="14" t="str">
        <f t="shared" si="2"/>
        <v>MA_06_11_CO_IMG10_zoom</v>
      </c>
      <c r="I19" s="14" t="str">
        <f>IF(OR(B19&lt;&gt;"",J19&lt;&gt;""),IF($G$4="Recurso",IF(LEFT($G$5,1)="M",IF(VLOOKUP($G$5,'Definición técnica de imagenes'!$A$3:$G$17,6,FALSE)=0,"",VLOOKUP($G$5,'Definición técnica de imagenes'!$A$3:$G$17,6,FALSE)),IF($G$5="F1","","")),'Definición técnica de imagenes'!$F$16),"")</f>
        <v>800 x 600 px</v>
      </c>
      <c r="J19" s="103" t="s">
        <v>176</v>
      </c>
      <c r="K19" s="105" t="s">
        <v>178</v>
      </c>
    </row>
    <row r="20" spans="1:11" s="12" customFormat="1" ht="108" customHeight="1" x14ac:dyDescent="0.25">
      <c r="A20" s="13" t="s">
        <v>168</v>
      </c>
      <c r="B20" s="102" t="s">
        <v>159</v>
      </c>
      <c r="C20" s="25" t="str">
        <f t="shared" si="0"/>
        <v>Cuaderno de Estudio</v>
      </c>
      <c r="D20" s="14" t="s">
        <v>162</v>
      </c>
      <c r="E20" s="14" t="s">
        <v>163</v>
      </c>
      <c r="F20" s="14" t="str">
        <f t="shared" si="1"/>
        <v>MA_06_11_CO_IMG11_small</v>
      </c>
      <c r="G20" s="14" t="str">
        <f>IF(F20&lt;&gt;"",IF($G$4="Recurso",IF(LEFT($G$5,1)="M",VLOOKUP($G$5,'Definición técnica de imagenes'!$A$3:$G$17,5,FALSE),IF($G$5="F1",'Definición técnica de imagenes'!$E$15,'Definición técnica de imagenes'!$F$13)),'Definición técnica de imagenes'!$E$16),"")</f>
        <v>526 x 370 px</v>
      </c>
      <c r="H20" s="14" t="str">
        <f t="shared" si="2"/>
        <v>MA_06_11_CO_IMG11_zoom</v>
      </c>
      <c r="I20" s="14" t="str">
        <f>IF(OR(B20&lt;&gt;"",J20&lt;&gt;""),IF($G$4="Recurso",IF(LEFT($G$5,1)="M",IF(VLOOKUP($G$5,'Definición técnica de imagenes'!$A$3:$G$17,6,FALSE)=0,"",VLOOKUP($G$5,'Definición técnica de imagenes'!$A$3:$G$17,6,FALSE)),IF($G$5="F1","","")),'Definición técnica de imagenes'!$F$16),"")</f>
        <v>800 x 600 px</v>
      </c>
      <c r="J20" s="106" t="s">
        <v>179</v>
      </c>
      <c r="K20" s="104" t="s">
        <v>180</v>
      </c>
    </row>
    <row r="21" spans="1:11" s="12" customFormat="1" ht="111" customHeight="1" x14ac:dyDescent="0.25">
      <c r="A21" s="13" t="s">
        <v>169</v>
      </c>
      <c r="B21" s="102" t="s">
        <v>159</v>
      </c>
      <c r="C21" s="25" t="str">
        <f t="shared" si="0"/>
        <v>Cuaderno de Estudio</v>
      </c>
      <c r="D21" s="14" t="s">
        <v>162</v>
      </c>
      <c r="E21" s="14" t="s">
        <v>163</v>
      </c>
      <c r="F21" s="14" t="str">
        <f t="shared" si="1"/>
        <v>MA_06_11_CO_IMG12_small</v>
      </c>
      <c r="G21" s="14" t="str">
        <f>IF(F21&lt;&gt;"",IF($G$4="Recurso",IF(LEFT($G$5,1)="M",VLOOKUP($G$5,'Definición técnica de imagenes'!$A$3:$G$17,5,FALSE),IF($G$5="F1",'Definición técnica de imagenes'!$E$15,'Definición técnica de imagenes'!$F$13)),'Definición técnica de imagenes'!$E$16),"")</f>
        <v>526 x 370 px</v>
      </c>
      <c r="H21" s="14" t="str">
        <f t="shared" si="2"/>
        <v>MA_06_11_CO_IMG12_zoom</v>
      </c>
      <c r="I21" s="14" t="str">
        <f>IF(OR(B21&lt;&gt;"",J21&lt;&gt;""),IF($G$4="Recurso",IF(LEFT($G$5,1)="M",IF(VLOOKUP($G$5,'Definición técnica de imagenes'!$A$3:$G$17,6,FALSE)=0,"",VLOOKUP($G$5,'Definición técnica de imagenes'!$A$3:$G$17,6,FALSE)),IF($G$5="F1","","")),'Definición técnica de imagenes'!$F$16),"")</f>
        <v>800 x 600 px</v>
      </c>
      <c r="J21" s="103" t="s">
        <v>181</v>
      </c>
      <c r="K21" s="21"/>
    </row>
    <row r="22" spans="1:11" s="12" customFormat="1" ht="27" x14ac:dyDescent="0.25">
      <c r="A22" s="13" t="s">
        <v>170</v>
      </c>
      <c r="B22" s="102" t="s">
        <v>191</v>
      </c>
      <c r="C22" s="25" t="str">
        <f t="shared" si="0"/>
        <v>Cuaderno de Estudio</v>
      </c>
      <c r="D22" s="14" t="s">
        <v>158</v>
      </c>
      <c r="E22" s="14" t="s">
        <v>163</v>
      </c>
      <c r="F22" s="14" t="str">
        <f t="shared" si="1"/>
        <v>MA_06_11_CO_IMG13_small</v>
      </c>
      <c r="G22" s="14" t="str">
        <f>IF(F22&lt;&gt;"",IF($G$4="Recurso",IF(LEFT($G$5,1)="M",VLOOKUP($G$5,'Definición técnica de imagenes'!$A$3:$G$17,5,FALSE),IF($G$5="F1",'Definición técnica de imagenes'!$E$15,'Definición técnica de imagenes'!$F$13)),'Definición técnica de imagenes'!$E$16),"")</f>
        <v>526 x 370 px</v>
      </c>
      <c r="H22" s="14" t="str">
        <f t="shared" si="2"/>
        <v>MA_06_11_CO_IMG13_zoom</v>
      </c>
      <c r="I22" s="14" t="str">
        <f>IF(OR(B22&lt;&gt;"",J22&lt;&gt;""),IF($G$4="Recurso",IF(LEFT($G$5,1)="M",IF(VLOOKUP($G$5,'Definición técnica de imagenes'!$A$3:$G$17,6,FALSE)=0,"",VLOOKUP($G$5,'Definición técnica de imagenes'!$A$3:$G$17,6,FALSE)),IF($G$5="F1","","")),'Definición técnica de imagenes'!$F$16),"")</f>
        <v>800 x 600 px</v>
      </c>
      <c r="J22" s="107" t="s">
        <v>192</v>
      </c>
      <c r="K22" s="20"/>
    </row>
    <row r="23" spans="1:11" s="12" customFormat="1" ht="127.5" customHeight="1" x14ac:dyDescent="0.25">
      <c r="A23" s="13" t="s">
        <v>171</v>
      </c>
      <c r="B23" s="102" t="s">
        <v>159</v>
      </c>
      <c r="C23" s="25" t="str">
        <f t="shared" si="0"/>
        <v>Cuaderno de Estudio</v>
      </c>
      <c r="D23" s="14" t="s">
        <v>162</v>
      </c>
      <c r="E23" s="14" t="s">
        <v>163</v>
      </c>
      <c r="F23" s="14" t="str">
        <f t="shared" si="1"/>
        <v>MA_06_11_CO_IMG14_small</v>
      </c>
      <c r="G23" s="14" t="str">
        <f>IF(F23&lt;&gt;"",IF($G$4="Recurso",IF(LEFT($G$5,1)="M",VLOOKUP($G$5,'Definición técnica de imagenes'!$A$3:$G$17,5,FALSE),IF($G$5="F1",'Definición técnica de imagenes'!$E$15,'Definición técnica de imagenes'!$F$13)),'Definición técnica de imagenes'!$E$16),"")</f>
        <v>526 x 370 px</v>
      </c>
      <c r="H23" s="14" t="str">
        <f t="shared" si="2"/>
        <v>MA_06_11_CO_IMG14_zoom</v>
      </c>
      <c r="I23" s="14" t="str">
        <f>IF(OR(B23&lt;&gt;"",J23&lt;&gt;""),IF($G$4="Recurso",IF(LEFT($G$5,1)="M",IF(VLOOKUP($G$5,'Definición técnica de imagenes'!$A$3:$G$17,6,FALSE)=0,"",VLOOKUP($G$5,'Definición técnica de imagenes'!$A$3:$G$17,6,FALSE)),IF($G$5="F1","","")),'Definición técnica de imagenes'!$F$16),"")</f>
        <v>800 x 600 px</v>
      </c>
      <c r="J23" s="106" t="s">
        <v>193</v>
      </c>
      <c r="K23" s="110"/>
    </row>
    <row r="24" spans="1:11" s="12" customFormat="1" ht="352.5" customHeight="1" x14ac:dyDescent="0.25">
      <c r="A24" s="13" t="s">
        <v>182</v>
      </c>
      <c r="B24" s="102" t="s">
        <v>159</v>
      </c>
      <c r="C24" s="25" t="str">
        <f t="shared" si="0"/>
        <v>Cuaderno de Estudio</v>
      </c>
      <c r="D24" s="14" t="s">
        <v>162</v>
      </c>
      <c r="E24" s="14" t="s">
        <v>157</v>
      </c>
      <c r="F24" s="14" t="str">
        <f t="shared" si="1"/>
        <v>MA_06_11_CO_IMG15_small</v>
      </c>
      <c r="G24" s="14" t="str">
        <f>IF(F24&lt;&gt;"",IF($G$4="Recurso",IF(LEFT($G$5,1)="M",VLOOKUP($G$5,'Definición técnica de imagenes'!$A$3:$G$17,5,FALSE),IF($G$5="F1",'Definición técnica de imagenes'!$E$15,'Definición técnica de imagenes'!$F$13)),'Definición técnica de imagenes'!$E$16),"")</f>
        <v>526 x 370 px</v>
      </c>
      <c r="H24" s="14" t="str">
        <f t="shared" si="2"/>
        <v>MA_06_11_CO_IMG15_zoom</v>
      </c>
      <c r="I24" s="14" t="str">
        <f>IF(OR(B24&lt;&gt;"",J24&lt;&gt;""),IF($G$4="Recurso",IF(LEFT($G$5,1)="M",IF(VLOOKUP($G$5,'Definición técnica de imagenes'!$A$3:$G$17,6,FALSE)=0,"",VLOOKUP($G$5,'Definición técnica de imagenes'!$A$3:$G$17,6,FALSE)),IF($G$5="F1","","")),'Definición técnica de imagenes'!$F$16),"")</f>
        <v>800 x 600 px</v>
      </c>
      <c r="J24" s="107" t="s">
        <v>194</v>
      </c>
      <c r="K24" s="15"/>
    </row>
    <row r="25" spans="1:11" s="12" customFormat="1" ht="323.25" customHeight="1" x14ac:dyDescent="0.25">
      <c r="A25" s="13" t="s">
        <v>183</v>
      </c>
      <c r="B25" s="102" t="s">
        <v>159</v>
      </c>
      <c r="C25" s="25" t="str">
        <f t="shared" si="0"/>
        <v>Cuaderno de Estudio</v>
      </c>
      <c r="D25" s="14"/>
      <c r="E25" s="14" t="s">
        <v>157</v>
      </c>
      <c r="F25" s="14" t="str">
        <f t="shared" si="1"/>
        <v>MA_06_11_CO_IMG16_small</v>
      </c>
      <c r="G25" s="14" t="str">
        <f>IF(F25&lt;&gt;"",IF($G$4="Recurso",IF(LEFT($G$5,1)="M",VLOOKUP($G$5,'Definición técnica de imagenes'!$A$3:$G$17,5,FALSE),IF($G$5="F1",'Definición técnica de imagenes'!$E$15,'Definición técnica de imagenes'!$F$13)),'Definición técnica de imagenes'!$E$16),"")</f>
        <v>526 x 370 px</v>
      </c>
      <c r="H25" s="14" t="str">
        <f t="shared" si="2"/>
        <v>MA_06_11_CO_IMG16_zoom</v>
      </c>
      <c r="I25" s="14" t="str">
        <f>IF(OR(B25&lt;&gt;"",J25&lt;&gt;""),IF($G$4="Recurso",IF(LEFT($G$5,1)="M",IF(VLOOKUP($G$5,'Definición técnica de imagenes'!$A$3:$G$17,6,FALSE)=0,"",VLOOKUP($G$5,'Definición técnica de imagenes'!$A$3:$G$17,6,FALSE)),IF($G$5="F1","","")),'Definición técnica de imagenes'!$F$16),"")</f>
        <v>800 x 600 px</v>
      </c>
      <c r="J25" s="107" t="s">
        <v>194</v>
      </c>
      <c r="K25" s="19"/>
    </row>
    <row r="26" spans="1:11" s="12" customFormat="1" ht="350.25" customHeight="1" x14ac:dyDescent="0.25">
      <c r="A26" s="13" t="s">
        <v>184</v>
      </c>
      <c r="B26" s="102" t="s">
        <v>159</v>
      </c>
      <c r="C26" s="25" t="str">
        <f t="shared" si="0"/>
        <v>Cuaderno de Estudio</v>
      </c>
      <c r="D26" s="14"/>
      <c r="E26" s="14" t="s">
        <v>157</v>
      </c>
      <c r="F26" s="14" t="str">
        <f t="shared" si="1"/>
        <v>MA_06_11_CO_IMG17_small</v>
      </c>
      <c r="G26" s="14" t="str">
        <f>IF(F26&lt;&gt;"",IF($G$4="Recurso",IF(LEFT($G$5,1)="M",VLOOKUP($G$5,'Definición técnica de imagenes'!$A$3:$G$17,5,FALSE),IF($G$5="F1",'Definición técnica de imagenes'!$E$15,'Definición técnica de imagenes'!$F$13)),'Definición técnica de imagenes'!$E$16),"")</f>
        <v>526 x 370 px</v>
      </c>
      <c r="H26" s="14" t="str">
        <f t="shared" si="2"/>
        <v>MA_06_11_CO_IMG17_zoom</v>
      </c>
      <c r="I26" s="14" t="str">
        <f>IF(OR(B26&lt;&gt;"",J26&lt;&gt;""),IF($G$4="Recurso",IF(LEFT($G$5,1)="M",IF(VLOOKUP($G$5,'Definición técnica de imagenes'!$A$3:$G$17,6,FALSE)=0,"",VLOOKUP($G$5,'Definición técnica de imagenes'!$A$3:$G$17,6,FALSE)),IF($G$5="F1","","")),'Definición técnica de imagenes'!$F$16),"")</f>
        <v>800 x 600 px</v>
      </c>
      <c r="J26" s="107" t="s">
        <v>195</v>
      </c>
      <c r="K26" s="19"/>
    </row>
    <row r="27" spans="1:11" s="12" customFormat="1" ht="94.5" customHeight="1" x14ac:dyDescent="0.25">
      <c r="A27" s="13" t="s">
        <v>185</v>
      </c>
      <c r="B27" s="102" t="s">
        <v>159</v>
      </c>
      <c r="C27" s="25" t="str">
        <f t="shared" si="0"/>
        <v>Cuaderno de Estudio</v>
      </c>
      <c r="D27" s="14" t="s">
        <v>162</v>
      </c>
      <c r="E27" s="14" t="s">
        <v>163</v>
      </c>
      <c r="F27" s="14" t="str">
        <f t="shared" si="1"/>
        <v>MA_06_11_CO_IMG18_small</v>
      </c>
      <c r="G27" s="14" t="str">
        <f>IF(F27&lt;&gt;"",IF($G$4="Recurso",IF(LEFT($G$5,1)="M",VLOOKUP($G$5,'Definición técnica de imagenes'!$A$3:$G$17,5,FALSE),IF($G$5="F1",'Definición técnica de imagenes'!$E$15,'Definición técnica de imagenes'!$F$13)),'Definición técnica de imagenes'!$E$16),"")</f>
        <v>526 x 370 px</v>
      </c>
      <c r="H27" s="14" t="str">
        <f t="shared" si="2"/>
        <v>MA_06_11_CO_IMG18_zoom</v>
      </c>
      <c r="I27" s="14" t="str">
        <f>IF(OR(B27&lt;&gt;"",J27&lt;&gt;""),IF($G$4="Recurso",IF(LEFT($G$5,1)="M",IF(VLOOKUP($G$5,'Definición técnica de imagenes'!$A$3:$G$17,6,FALSE)=0,"",VLOOKUP($G$5,'Definición técnica de imagenes'!$A$3:$G$17,6,FALSE)),IF($G$5="F1","","")),'Definición técnica de imagenes'!$F$16),"")</f>
        <v>800 x 600 px</v>
      </c>
      <c r="J27" s="106" t="s">
        <v>196</v>
      </c>
      <c r="K27" s="19"/>
    </row>
    <row r="28" spans="1:11" s="12" customFormat="1" ht="91.5" customHeight="1" x14ac:dyDescent="0.25">
      <c r="A28" s="13" t="s">
        <v>186</v>
      </c>
      <c r="B28" s="102" t="s">
        <v>159</v>
      </c>
      <c r="C28" s="25" t="str">
        <f t="shared" si="0"/>
        <v>Cuaderno de Estudio</v>
      </c>
      <c r="D28" s="14" t="s">
        <v>162</v>
      </c>
      <c r="E28" s="14" t="s">
        <v>163</v>
      </c>
      <c r="F28" s="14" t="str">
        <f t="shared" si="1"/>
        <v>MA_06_11_CO_IMG19_small</v>
      </c>
      <c r="G28" s="14" t="str">
        <f>IF(F28&lt;&gt;"",IF($G$4="Recurso",IF(LEFT($G$5,1)="M",VLOOKUP($G$5,'Definición técnica de imagenes'!$A$3:$G$17,5,FALSE),IF($G$5="F1",'Definición técnica de imagenes'!$E$15,'Definición técnica de imagenes'!$F$13)),'Definición técnica de imagenes'!$E$16),"")</f>
        <v>526 x 370 px</v>
      </c>
      <c r="H28" s="14" t="str">
        <f t="shared" si="2"/>
        <v>MA_06_11_CO_IMG19_zoom</v>
      </c>
      <c r="I28" s="14" t="str">
        <f>IF(OR(B28&lt;&gt;"",J28&lt;&gt;""),IF($G$4="Recurso",IF(LEFT($G$5,1)="M",IF(VLOOKUP($G$5,'Definición técnica de imagenes'!$A$3:$G$17,6,FALSE)=0,"",VLOOKUP($G$5,'Definición técnica de imagenes'!$A$3:$G$17,6,FALSE)),IF($G$5="F1","","")),'Definición técnica de imagenes'!$F$16),"")</f>
        <v>800 x 600 px</v>
      </c>
      <c r="J28" s="106" t="s">
        <v>196</v>
      </c>
      <c r="K28" s="19"/>
    </row>
    <row r="29" spans="1:11" s="12" customFormat="1" ht="90.75" customHeight="1" x14ac:dyDescent="0.25">
      <c r="A29" s="13" t="s">
        <v>187</v>
      </c>
      <c r="B29" s="102" t="s">
        <v>159</v>
      </c>
      <c r="C29" s="25" t="str">
        <f t="shared" si="0"/>
        <v>Cuaderno de Estudio</v>
      </c>
      <c r="D29" s="14" t="s">
        <v>162</v>
      </c>
      <c r="E29" s="14" t="s">
        <v>163</v>
      </c>
      <c r="F29" s="14" t="str">
        <f t="shared" si="1"/>
        <v>MA_06_11_CO_IMG20_small</v>
      </c>
      <c r="G29" s="14" t="str">
        <f>IF(F29&lt;&gt;"",IF($G$4="Recurso",IF(LEFT($G$5,1)="M",VLOOKUP($G$5,'Definición técnica de imagenes'!$A$3:$G$17,5,FALSE),IF($G$5="F1",'Definición técnica de imagenes'!$E$15,'Definición técnica de imagenes'!$F$13)),'Definición técnica de imagenes'!$E$16),"")</f>
        <v>526 x 370 px</v>
      </c>
      <c r="H29" s="14" t="str">
        <f t="shared" si="2"/>
        <v>MA_06_11_CO_IMG20_zoom</v>
      </c>
      <c r="I29" s="14" t="str">
        <f>IF(OR(B29&lt;&gt;"",J29&lt;&gt;""),IF($G$4="Recurso",IF(LEFT($G$5,1)="M",IF(VLOOKUP($G$5,'Definición técnica de imagenes'!$A$3:$G$17,6,FALSE)=0,"",VLOOKUP($G$5,'Definición técnica de imagenes'!$A$3:$G$17,6,FALSE)),IF($G$5="F1","","")),'Definición técnica de imagenes'!$F$16),"")</f>
        <v>800 x 600 px</v>
      </c>
      <c r="J29" s="106" t="s">
        <v>196</v>
      </c>
      <c r="K29" s="19"/>
    </row>
    <row r="30" spans="1:11" s="12" customFormat="1" ht="54" x14ac:dyDescent="0.25">
      <c r="A30" s="13" t="s">
        <v>188</v>
      </c>
      <c r="B30" s="102" t="s">
        <v>203</v>
      </c>
      <c r="C30" s="25" t="str">
        <f t="shared" si="0"/>
        <v>Cuaderno de Estudio</v>
      </c>
      <c r="D30" s="14" t="s">
        <v>158</v>
      </c>
      <c r="E30" s="14" t="s">
        <v>163</v>
      </c>
      <c r="F30" s="14" t="str">
        <f t="shared" si="1"/>
        <v>MA_06_11_CO_IMG21_small</v>
      </c>
      <c r="G30" s="14" t="str">
        <f>IF(F30&lt;&gt;"",IF($G$4="Recurso",IF(LEFT($G$5,1)="M",VLOOKUP($G$5,'Definición técnica de imagenes'!$A$3:$G$17,5,FALSE),IF($G$5="F1",'Definición técnica de imagenes'!$E$15,'Definición técnica de imagenes'!$F$13)),'Definición técnica de imagenes'!$E$16),"")</f>
        <v>526 x 370 px</v>
      </c>
      <c r="H30" s="14" t="str">
        <f t="shared" si="2"/>
        <v>MA_06_11_CO_IMG21_zoom</v>
      </c>
      <c r="I30" s="14" t="str">
        <f>IF(OR(B30&lt;&gt;"",J30&lt;&gt;""),IF($G$4="Recurso",IF(LEFT($G$5,1)="M",IF(VLOOKUP($G$5,'Definición técnica de imagenes'!$A$3:$G$17,6,FALSE)=0,"",VLOOKUP($G$5,'Definición técnica de imagenes'!$A$3:$G$17,6,FALSE)),IF($G$5="F1","","")),'Definición técnica de imagenes'!$F$16),"")</f>
        <v>800 x 600 px</v>
      </c>
      <c r="J30" s="106" t="s">
        <v>204</v>
      </c>
      <c r="K30" s="19"/>
    </row>
    <row r="31" spans="1:11" s="12" customFormat="1" ht="196.5" customHeight="1" x14ac:dyDescent="0.25">
      <c r="A31" s="13" t="s">
        <v>189</v>
      </c>
      <c r="B31" s="102" t="s">
        <v>159</v>
      </c>
      <c r="C31" s="25" t="str">
        <f t="shared" si="0"/>
        <v>Cuaderno de Estudio</v>
      </c>
      <c r="D31" s="14" t="s">
        <v>162</v>
      </c>
      <c r="E31" s="14" t="s">
        <v>163</v>
      </c>
      <c r="F31" s="14" t="str">
        <f t="shared" si="1"/>
        <v>MA_06_11_CO_IMG22_small</v>
      </c>
      <c r="G31" s="14" t="str">
        <f>IF(F31&lt;&gt;"",IF($G$4="Recurso",IF(LEFT($G$5,1)="M",VLOOKUP($G$5,'Definición técnica de imagenes'!$A$3:$G$17,5,FALSE),IF($G$5="F1",'Definición técnica de imagenes'!$E$15,'Definición técnica de imagenes'!$F$13)),'Definición técnica de imagenes'!$E$16),"")</f>
        <v>526 x 370 px</v>
      </c>
      <c r="H31" s="14" t="str">
        <f t="shared" si="2"/>
        <v>MA_06_11_CO_IMG22_zoom</v>
      </c>
      <c r="I31" s="14" t="str">
        <f>IF(OR(B31&lt;&gt;"",J31&lt;&gt;""),IF($G$4="Recurso",IF(LEFT($G$5,1)="M",IF(VLOOKUP($G$5,'Definición técnica de imagenes'!$A$3:$G$17,6,FALSE)=0,"",VLOOKUP($G$5,'Definición técnica de imagenes'!$A$3:$G$17,6,FALSE)),IF($G$5="F1","","")),'Definición técnica de imagenes'!$F$16),"")</f>
        <v>800 x 600 px</v>
      </c>
      <c r="J31" s="106" t="s">
        <v>205</v>
      </c>
      <c r="K31" s="19"/>
    </row>
    <row r="32" spans="1:11" s="12" customFormat="1" ht="129" customHeight="1" x14ac:dyDescent="0.25">
      <c r="A32" s="13" t="s">
        <v>190</v>
      </c>
      <c r="B32" s="102" t="s">
        <v>159</v>
      </c>
      <c r="C32" s="25" t="str">
        <f t="shared" si="0"/>
        <v>Cuaderno de Estudio</v>
      </c>
      <c r="D32" s="14" t="s">
        <v>162</v>
      </c>
      <c r="E32" s="14" t="s">
        <v>163</v>
      </c>
      <c r="F32" s="14" t="str">
        <f t="shared" si="1"/>
        <v>MA_06_11_CO_IMG23_small</v>
      </c>
      <c r="G32" s="14" t="str">
        <f>IF(F32&lt;&gt;"",IF($G$4="Recurso",IF(LEFT($G$5,1)="M",VLOOKUP($G$5,'Definición técnica de imagenes'!$A$3:$G$17,5,FALSE),IF($G$5="F1",'Definición técnica de imagenes'!$E$15,'Definición técnica de imagenes'!$F$13)),'Definición técnica de imagenes'!$E$16),"")</f>
        <v>526 x 370 px</v>
      </c>
      <c r="H32" s="14" t="str">
        <f t="shared" si="2"/>
        <v>MA_06_11_CO_IMG23_zoom</v>
      </c>
      <c r="I32" s="14" t="str">
        <f>IF(OR(B32&lt;&gt;"",J32&lt;&gt;""),IF($G$4="Recurso",IF(LEFT($G$5,1)="M",IF(VLOOKUP($G$5,'Definición técnica de imagenes'!$A$3:$G$17,6,FALSE)=0,"",VLOOKUP($G$5,'Definición técnica de imagenes'!$A$3:$G$17,6,FALSE)),IF($G$5="F1","","")),'Definición técnica de imagenes'!$F$16),"")</f>
        <v>800 x 600 px</v>
      </c>
      <c r="J32" s="106" t="s">
        <v>206</v>
      </c>
      <c r="K32" s="19"/>
    </row>
    <row r="33" spans="1:11" s="12" customFormat="1" ht="104.25" customHeight="1" x14ac:dyDescent="0.25">
      <c r="A33" s="13" t="s">
        <v>197</v>
      </c>
      <c r="B33" s="102" t="s">
        <v>159</v>
      </c>
      <c r="C33" s="25" t="str">
        <f t="shared" si="0"/>
        <v>Cuaderno de Estudio</v>
      </c>
      <c r="D33" s="14" t="s">
        <v>162</v>
      </c>
      <c r="E33" s="14" t="s">
        <v>163</v>
      </c>
      <c r="F33" s="14" t="str">
        <f t="shared" si="1"/>
        <v>MA_06_11_CO_IMG24_small</v>
      </c>
      <c r="G33" s="14" t="str">
        <f>IF(F33&lt;&gt;"",IF($G$4="Recurso",IF(LEFT($G$5,1)="M",VLOOKUP($G$5,'Definición técnica de imagenes'!$A$3:$G$17,5,FALSE),IF($G$5="F1",'Definición técnica de imagenes'!$E$15,'Definición técnica de imagenes'!$F$13)),'Definición técnica de imagenes'!$E$16),"")</f>
        <v>526 x 370 px</v>
      </c>
      <c r="H33" s="14" t="str">
        <f t="shared" si="2"/>
        <v>MA_06_11_CO_IMG24_zoom</v>
      </c>
      <c r="I33" s="14" t="str">
        <f>IF(OR(B33&lt;&gt;"",J33&lt;&gt;""),IF($G$4="Recurso",IF(LEFT($G$5,1)="M",IF(VLOOKUP($G$5,'Definición técnica de imagenes'!$A$3:$G$17,6,FALSE)=0,"",VLOOKUP($G$5,'Definición técnica de imagenes'!$A$3:$G$17,6,FALSE)),IF($G$5="F1","","")),'Definición técnica de imagenes'!$F$16),"")</f>
        <v>800 x 600 px</v>
      </c>
      <c r="J33" s="106" t="s">
        <v>207</v>
      </c>
      <c r="K33" s="19"/>
    </row>
    <row r="34" spans="1:11" s="12" customFormat="1" ht="93.75" customHeight="1" x14ac:dyDescent="0.25">
      <c r="A34" s="13" t="s">
        <v>198</v>
      </c>
      <c r="B34" s="102" t="s">
        <v>159</v>
      </c>
      <c r="C34" s="25" t="str">
        <f t="shared" si="0"/>
        <v>Cuaderno de Estudio</v>
      </c>
      <c r="D34" s="14" t="s">
        <v>162</v>
      </c>
      <c r="E34" s="14" t="s">
        <v>163</v>
      </c>
      <c r="F34" s="14" t="str">
        <f t="shared" si="1"/>
        <v>MA_06_11_CO_IMG25_small</v>
      </c>
      <c r="G34" s="14" t="str">
        <f>IF(F34&lt;&gt;"",IF($G$4="Recurso",IF(LEFT($G$5,1)="M",VLOOKUP($G$5,'Definición técnica de imagenes'!$A$3:$G$17,5,FALSE),IF($G$5="F1",'Definición técnica de imagenes'!$E$15,'Definición técnica de imagenes'!$F$13)),'Definición técnica de imagenes'!$E$16),"")</f>
        <v>526 x 370 px</v>
      </c>
      <c r="H34" s="14" t="str">
        <f t="shared" si="2"/>
        <v>MA_06_11_CO_IMG25_zoom</v>
      </c>
      <c r="I34" s="14" t="str">
        <f>IF(OR(B34&lt;&gt;"",J34&lt;&gt;""),IF($G$4="Recurso",IF(LEFT($G$5,1)="M",IF(VLOOKUP($G$5,'Definición técnica de imagenes'!$A$3:$G$17,6,FALSE)=0,"",VLOOKUP($G$5,'Definición técnica de imagenes'!$A$3:$G$17,6,FALSE)),IF($G$5="F1","","")),'Definición técnica de imagenes'!$F$16),"")</f>
        <v>800 x 600 px</v>
      </c>
      <c r="J34" s="106" t="s">
        <v>208</v>
      </c>
      <c r="K34" s="19"/>
    </row>
    <row r="35" spans="1:11" s="12" customFormat="1" ht="84" customHeight="1" x14ac:dyDescent="0.25">
      <c r="A35" s="13" t="s">
        <v>199</v>
      </c>
      <c r="B35" s="102" t="s">
        <v>159</v>
      </c>
      <c r="C35" s="25" t="str">
        <f t="shared" si="0"/>
        <v>Cuaderno de Estudio</v>
      </c>
      <c r="D35" s="14" t="s">
        <v>162</v>
      </c>
      <c r="E35" s="14" t="s">
        <v>163</v>
      </c>
      <c r="F35" s="14" t="str">
        <f t="shared" si="1"/>
        <v>MA_06_11_CO_IMG26_small</v>
      </c>
      <c r="G35" s="14" t="str">
        <f>IF(F35&lt;&gt;"",IF($G$4="Recurso",IF(LEFT($G$5,1)="M",VLOOKUP($G$5,'Definición técnica de imagenes'!$A$3:$G$17,5,FALSE),IF($G$5="F1",'Definición técnica de imagenes'!$E$15,'Definición técnica de imagenes'!$F$13)),'Definición técnica de imagenes'!$E$16),"")</f>
        <v>526 x 370 px</v>
      </c>
      <c r="H35" s="14" t="str">
        <f t="shared" si="2"/>
        <v>MA_06_11_CO_IMG26_zoom</v>
      </c>
      <c r="I35" s="14" t="str">
        <f>IF(OR(B35&lt;&gt;"",J35&lt;&gt;""),IF($G$4="Recurso",IF(LEFT($G$5,1)="M",IF(VLOOKUP($G$5,'Definición técnica de imagenes'!$A$3:$G$17,6,FALSE)=0,"",VLOOKUP($G$5,'Definición técnica de imagenes'!$A$3:$G$17,6,FALSE)),IF($G$5="F1","","")),'Definición técnica de imagenes'!$F$16),"")</f>
        <v>800 x 600 px</v>
      </c>
      <c r="J35" s="107" t="s">
        <v>212</v>
      </c>
      <c r="K35" s="15"/>
    </row>
    <row r="36" spans="1:11" s="12" customFormat="1" ht="123.75" customHeight="1" x14ac:dyDescent="0.25">
      <c r="A36" s="13" t="s">
        <v>200</v>
      </c>
      <c r="B36" s="102" t="s">
        <v>159</v>
      </c>
      <c r="C36" s="25" t="str">
        <f t="shared" si="0"/>
        <v>Cuaderno de Estudio</v>
      </c>
      <c r="D36" s="14" t="s">
        <v>158</v>
      </c>
      <c r="E36" s="14" t="s">
        <v>163</v>
      </c>
      <c r="F36" s="14" t="str">
        <f t="shared" si="1"/>
        <v>MA_06_11_CO_IMG27_small</v>
      </c>
      <c r="G36" s="14" t="str">
        <f>IF(F36&lt;&gt;"",IF($G$4="Recurso",IF(LEFT($G$5,1)="M",VLOOKUP($G$5,'Definición técnica de imagenes'!$A$3:$G$17,5,FALSE),IF($G$5="F1",'Definición técnica de imagenes'!$E$15,'Definición técnica de imagenes'!$F$13)),'Definición técnica de imagenes'!$E$16),"")</f>
        <v>526 x 370 px</v>
      </c>
      <c r="H36" s="14" t="str">
        <f t="shared" si="2"/>
        <v>MA_06_11_CO_IMG27_zoom</v>
      </c>
      <c r="I36" s="14" t="str">
        <f>IF(OR(B36&lt;&gt;"",J36&lt;&gt;""),IF($G$4="Recurso",IF(LEFT($G$5,1)="M",IF(VLOOKUP($G$5,'Definición técnica de imagenes'!$A$3:$G$17,6,FALSE)=0,"",VLOOKUP($G$5,'Definición técnica de imagenes'!$A$3:$G$17,6,FALSE)),IF($G$5="F1","","")),'Definición técnica de imagenes'!$F$16),"")</f>
        <v>800 x 600 px</v>
      </c>
      <c r="J36" s="107" t="s">
        <v>213</v>
      </c>
      <c r="K36" s="15"/>
    </row>
    <row r="37" spans="1:11" s="12" customFormat="1" ht="145.5" customHeight="1" x14ac:dyDescent="0.25">
      <c r="A37" s="13" t="s">
        <v>201</v>
      </c>
      <c r="B37" s="102" t="s">
        <v>159</v>
      </c>
      <c r="C37" s="25" t="str">
        <f t="shared" si="0"/>
        <v>Cuaderno de Estudio</v>
      </c>
      <c r="D37" s="14" t="s">
        <v>162</v>
      </c>
      <c r="E37" s="14" t="s">
        <v>163</v>
      </c>
      <c r="F37" s="14" t="str">
        <f t="shared" si="1"/>
        <v>MA_06_11_CO_IMG28_small</v>
      </c>
      <c r="G37" s="14" t="str">
        <f>IF(F37&lt;&gt;"",IF($G$4="Recurso",IF(LEFT($G$5,1)="M",VLOOKUP($G$5,'Definición técnica de imagenes'!$A$3:$G$17,5,FALSE),IF($G$5="F1",'Definición técnica de imagenes'!$E$15,'Definición técnica de imagenes'!$F$13)),'Definición técnica de imagenes'!$E$16),"")</f>
        <v>526 x 370 px</v>
      </c>
      <c r="H37" s="14" t="str">
        <f t="shared" si="2"/>
        <v>MA_06_11_CO_IMG28_zoom</v>
      </c>
      <c r="I37" s="14" t="str">
        <f>IF(OR(B37&lt;&gt;"",J37&lt;&gt;""),IF($G$4="Recurso",IF(LEFT($G$5,1)="M",IF(VLOOKUP($G$5,'Definición técnica de imagenes'!$A$3:$G$17,6,FALSE)=0,"",VLOOKUP($G$5,'Definición técnica de imagenes'!$A$3:$G$17,6,FALSE)),IF($G$5="F1","","")),'Definición técnica de imagenes'!$F$16),"")</f>
        <v>800 x 600 px</v>
      </c>
      <c r="J37" s="108" t="s">
        <v>213</v>
      </c>
      <c r="K37" s="15"/>
    </row>
    <row r="38" spans="1:11" s="12" customFormat="1" ht="133.5" customHeight="1" x14ac:dyDescent="0.25">
      <c r="A38" s="13" t="s">
        <v>202</v>
      </c>
      <c r="B38" s="102" t="s">
        <v>159</v>
      </c>
      <c r="C38" s="25" t="str">
        <f t="shared" si="0"/>
        <v>Cuaderno de Estudio</v>
      </c>
      <c r="D38" s="14" t="s">
        <v>162</v>
      </c>
      <c r="E38" s="14" t="s">
        <v>163</v>
      </c>
      <c r="F38" s="14" t="str">
        <f t="shared" si="1"/>
        <v>MA_06_11_CO_IMG29_small</v>
      </c>
      <c r="G38" s="14" t="str">
        <f>IF(F38&lt;&gt;"",IF($G$4="Recurso",IF(LEFT($G$5,1)="M",VLOOKUP($G$5,'Definición técnica de imagenes'!$A$3:$G$17,5,FALSE),IF($G$5="F1",'Definición técnica de imagenes'!$E$15,'Definición técnica de imagenes'!$F$13)),'Definición técnica de imagenes'!$E$16),"")</f>
        <v>526 x 370 px</v>
      </c>
      <c r="H38" s="14" t="str">
        <f t="shared" si="2"/>
        <v>MA_06_11_CO_IMG29_zoom</v>
      </c>
      <c r="I38" s="14" t="str">
        <f>IF(OR(B38&lt;&gt;"",J38&lt;&gt;""),IF($G$4="Recurso",IF(LEFT($G$5,1)="M",IF(VLOOKUP($G$5,'Definición técnica de imagenes'!$A$3:$G$17,6,FALSE)=0,"",VLOOKUP($G$5,'Definición técnica de imagenes'!$A$3:$G$17,6,FALSE)),IF($G$5="F1","","")),'Definición técnica de imagenes'!$F$16),"")</f>
        <v>800 x 600 px</v>
      </c>
      <c r="J38" s="108" t="s">
        <v>213</v>
      </c>
      <c r="K38" s="15"/>
    </row>
    <row r="39" spans="1:11" s="12" customFormat="1" ht="158.25" customHeight="1" x14ac:dyDescent="0.25">
      <c r="A39" s="13" t="s">
        <v>209</v>
      </c>
      <c r="B39" s="102" t="s">
        <v>159</v>
      </c>
      <c r="C39" s="25" t="str">
        <f t="shared" si="0"/>
        <v>Cuaderno de Estudio</v>
      </c>
      <c r="D39" s="14"/>
      <c r="E39" s="14" t="s">
        <v>163</v>
      </c>
      <c r="F39" s="14" t="str">
        <f t="shared" si="1"/>
        <v>MA_06_11_CO_IMG30_small</v>
      </c>
      <c r="G39" s="14" t="str">
        <f>IF(F39&lt;&gt;"",IF($G$4="Recurso",IF(LEFT($G$5,1)="M",VLOOKUP($G$5,'Definición técnica de imagenes'!$A$3:$G$17,5,FALSE),IF($G$5="F1",'Definición técnica de imagenes'!$E$15,'Definición técnica de imagenes'!$F$13)),'Definición técnica de imagenes'!$E$16),"")</f>
        <v>526 x 370 px</v>
      </c>
      <c r="H39" s="14" t="str">
        <f t="shared" si="2"/>
        <v>MA_06_11_CO_IMG30_zoom</v>
      </c>
      <c r="I39" s="14" t="str">
        <f>IF(OR(B39&lt;&gt;"",J39&lt;&gt;""),IF($G$4="Recurso",IF(LEFT($G$5,1)="M",IF(VLOOKUP($G$5,'Definición técnica de imagenes'!$A$3:$G$17,6,FALSE)=0,"",VLOOKUP($G$5,'Definición técnica de imagenes'!$A$3:$G$17,6,FALSE)),IF($G$5="F1","","")),'Definición técnica de imagenes'!$F$16),"")</f>
        <v>800 x 600 px</v>
      </c>
      <c r="J39" s="107" t="s">
        <v>213</v>
      </c>
      <c r="K39" s="15"/>
    </row>
    <row r="40" spans="1:11" s="12" customFormat="1" ht="110.25" customHeight="1" x14ac:dyDescent="0.25">
      <c r="A40" s="13" t="s">
        <v>210</v>
      </c>
      <c r="B40" s="102" t="s">
        <v>159</v>
      </c>
      <c r="C40" s="25" t="str">
        <f t="shared" si="0"/>
        <v>Cuaderno de Estudio</v>
      </c>
      <c r="D40" s="14" t="s">
        <v>162</v>
      </c>
      <c r="E40" s="14" t="s">
        <v>163</v>
      </c>
      <c r="F40" s="14" t="str">
        <f t="shared" si="1"/>
        <v>MA_06_11_CO_IMG31_small</v>
      </c>
      <c r="G40" s="14" t="str">
        <f>IF(F40&lt;&gt;"",IF($G$4="Recurso",IF(LEFT($G$5,1)="M",VLOOKUP($G$5,'Definición técnica de imagenes'!$A$3:$G$17,5,FALSE),IF($G$5="F1",'Definición técnica de imagenes'!$E$15,'Definición técnica de imagenes'!$F$13)),'Definición técnica de imagenes'!$E$16),"")</f>
        <v>526 x 370 px</v>
      </c>
      <c r="H40" s="14" t="str">
        <f t="shared" si="2"/>
        <v>MA_06_11_CO_IMG31_zoom</v>
      </c>
      <c r="I40" s="14" t="str">
        <f>IF(OR(B40&lt;&gt;"",J40&lt;&gt;""),IF($G$4="Recurso",IF(LEFT($G$5,1)="M",IF(VLOOKUP($G$5,'Definición técnica de imagenes'!$A$3:$G$17,6,FALSE)=0,"",VLOOKUP($G$5,'Definición técnica de imagenes'!$A$3:$G$17,6,FALSE)),IF($G$5="F1","","")),'Definición técnica de imagenes'!$F$16),"")</f>
        <v>800 x 600 px</v>
      </c>
      <c r="J40" s="107" t="s">
        <v>214</v>
      </c>
      <c r="K40" s="15"/>
    </row>
    <row r="41" spans="1:11" s="12" customFormat="1" ht="130.5" customHeight="1" x14ac:dyDescent="0.25">
      <c r="A41" s="13" t="s">
        <v>211</v>
      </c>
      <c r="B41" s="102" t="s">
        <v>159</v>
      </c>
      <c r="C41" s="25" t="str">
        <f t="shared" si="0"/>
        <v>Cuaderno de Estudio</v>
      </c>
      <c r="D41" s="14" t="s">
        <v>162</v>
      </c>
      <c r="E41" s="14" t="s">
        <v>163</v>
      </c>
      <c r="F41" s="14" t="str">
        <f t="shared" si="1"/>
        <v>MA_06_11_CO_IMG32_small</v>
      </c>
      <c r="G41" s="14" t="str">
        <f>IF(F41&lt;&gt;"",IF($G$4="Recurso",IF(LEFT($G$5,1)="M",VLOOKUP($G$5,'Definición técnica de imagenes'!$A$3:$G$17,5,FALSE),IF($G$5="F1",'Definición técnica de imagenes'!$E$15,'Definición técnica de imagenes'!$F$13)),'Definición técnica de imagenes'!$E$16),"")</f>
        <v>526 x 370 px</v>
      </c>
      <c r="H41" s="14" t="str">
        <f t="shared" si="2"/>
        <v>MA_06_11_CO_IMG32_zoom</v>
      </c>
      <c r="I41" s="14" t="str">
        <f>IF(OR(B41&lt;&gt;"",J41&lt;&gt;""),IF($G$4="Recurso",IF(LEFT($G$5,1)="M",IF(VLOOKUP($G$5,'Definición técnica de imagenes'!$A$3:$G$17,6,FALSE)=0,"",VLOOKUP($G$5,'Definición técnica de imagenes'!$A$3:$G$17,6,FALSE)),IF($G$5="F1","","")),'Definición técnica de imagenes'!$F$16),"")</f>
        <v>800 x 600 px</v>
      </c>
      <c r="J41" s="107" t="s">
        <v>215</v>
      </c>
      <c r="K41" s="15"/>
    </row>
    <row r="42" spans="1:11" s="12" customFormat="1" x14ac:dyDescent="0.25">
      <c r="A42" s="13"/>
      <c r="B42" s="13"/>
      <c r="C42" s="25"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25"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25"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25"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25"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25"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25"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25"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ref="A20:A83" si="3">IF(OR(B50&lt;&gt;"",J50&lt;&gt;""),CONCATENATE(LEFT(A49,3),IF(MID(A49,4,2)+1&lt;10,CONCATENATE("0",MID(A49,4,2)+1),MID(A49,4,2)+1)),"")</f>
        <v/>
      </c>
      <c r="B50" s="13"/>
      <c r="C50" s="25"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5"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5"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5"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5"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5"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5"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5"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5"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5"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5"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5"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5"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5"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5"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5"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5"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5"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3"/>
        <v/>
      </c>
      <c r="B68" s="13"/>
      <c r="C68" s="25"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5"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5"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5"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5"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5"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5"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5"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5"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5"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5"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5"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5"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5"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5"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5"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5"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5"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5"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5"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5"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5"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5"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5"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5"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5"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5"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5"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5"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5"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5"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5"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5"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5"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5"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5"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5"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5"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5"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5"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5"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9" customWidth="1"/>
    <col min="2" max="2" width="11" style="29"/>
    <col min="3" max="3" width="13.875" style="29" customWidth="1"/>
    <col min="4" max="4" width="11.375" style="29" customWidth="1"/>
    <col min="5" max="7" width="11" style="29"/>
    <col min="8" max="11" width="11" style="29" hidden="1" customWidth="1"/>
    <col min="12" max="16384" width="11" style="29"/>
  </cols>
  <sheetData>
    <row r="1" spans="1:11" ht="16.5" thickBot="1" x14ac:dyDescent="0.3">
      <c r="A1" s="86" t="s">
        <v>38</v>
      </c>
      <c r="B1" s="87"/>
      <c r="C1" s="87"/>
      <c r="D1" s="87"/>
      <c r="E1" s="87"/>
      <c r="F1" s="88"/>
    </row>
    <row r="2" spans="1:11" x14ac:dyDescent="0.25">
      <c r="A2" s="37" t="s">
        <v>42</v>
      </c>
      <c r="B2" s="38"/>
      <c r="C2" s="89" t="s">
        <v>13</v>
      </c>
      <c r="D2" s="90"/>
      <c r="E2" s="91"/>
      <c r="F2" s="39"/>
    </row>
    <row r="3" spans="1:11" ht="63" x14ac:dyDescent="0.25">
      <c r="A3" s="40" t="s">
        <v>43</v>
      </c>
      <c r="B3" s="38"/>
      <c r="C3" s="95" t="s">
        <v>14</v>
      </c>
      <c r="D3" s="96"/>
      <c r="E3" s="97"/>
      <c r="F3" s="39"/>
      <c r="H3" s="29" t="s">
        <v>18</v>
      </c>
      <c r="I3" s="29" t="s">
        <v>19</v>
      </c>
      <c r="J3" s="29" t="s">
        <v>20</v>
      </c>
      <c r="K3" s="29" t="s">
        <v>52</v>
      </c>
    </row>
    <row r="4" spans="1:11" ht="31.5" x14ac:dyDescent="0.25">
      <c r="A4" s="37" t="s">
        <v>44</v>
      </c>
      <c r="B4" s="38"/>
      <c r="C4" s="33" t="s">
        <v>15</v>
      </c>
      <c r="D4" s="32" t="s">
        <v>16</v>
      </c>
      <c r="E4" s="36" t="s">
        <v>17</v>
      </c>
      <c r="F4" s="39"/>
      <c r="H4" s="29" t="s">
        <v>21</v>
      </c>
      <c r="I4" s="29" t="s">
        <v>25</v>
      </c>
      <c r="J4" s="29">
        <v>1</v>
      </c>
      <c r="K4" s="29">
        <v>1</v>
      </c>
    </row>
    <row r="5" spans="1:11" ht="79.5" thickBot="1" x14ac:dyDescent="0.3">
      <c r="A5" s="40" t="s">
        <v>45</v>
      </c>
      <c r="B5" s="38"/>
      <c r="C5" s="35" t="s">
        <v>35</v>
      </c>
      <c r="D5" s="98" t="str">
        <f>CONCATENATE(H21,"_",I21,"_",J21,"_CO")</f>
        <v>LE_07_04_CO</v>
      </c>
      <c r="E5" s="99"/>
      <c r="F5" s="39"/>
      <c r="H5" s="29" t="s">
        <v>22</v>
      </c>
      <c r="I5" s="29" t="s">
        <v>26</v>
      </c>
      <c r="J5" s="29">
        <v>2</v>
      </c>
      <c r="K5" s="29">
        <v>2</v>
      </c>
    </row>
    <row r="6" spans="1:11" ht="32.25" thickBot="1" x14ac:dyDescent="0.3">
      <c r="A6" s="37" t="s">
        <v>10</v>
      </c>
      <c r="B6" s="38"/>
      <c r="C6" s="38"/>
      <c r="D6" s="38"/>
      <c r="E6" s="38"/>
      <c r="F6" s="39"/>
      <c r="H6" s="29" t="s">
        <v>23</v>
      </c>
      <c r="I6" s="29" t="s">
        <v>27</v>
      </c>
      <c r="J6" s="29">
        <v>3</v>
      </c>
      <c r="K6" s="29">
        <v>3</v>
      </c>
    </row>
    <row r="7" spans="1:11" ht="48" thickBot="1" x14ac:dyDescent="0.3">
      <c r="A7" s="40" t="s">
        <v>11</v>
      </c>
      <c r="B7" s="38"/>
      <c r="C7" s="69" t="s">
        <v>127</v>
      </c>
      <c r="D7" s="84" t="str">
        <f>CONCATENATE("SolicitudGrafica_",D5,".xls")</f>
        <v>SolicitudGrafica_LE_07_04_CO.xls</v>
      </c>
      <c r="E7" s="84"/>
      <c r="F7" s="85"/>
      <c r="H7" s="29" t="s">
        <v>24</v>
      </c>
      <c r="I7" s="29" t="s">
        <v>28</v>
      </c>
      <c r="J7" s="29">
        <v>4</v>
      </c>
      <c r="K7" s="29">
        <v>4</v>
      </c>
    </row>
    <row r="8" spans="1:11" ht="47.25" x14ac:dyDescent="0.25">
      <c r="A8" s="40" t="s">
        <v>53</v>
      </c>
      <c r="B8" s="38"/>
      <c r="C8" s="38"/>
      <c r="D8" s="38"/>
      <c r="E8" s="38"/>
      <c r="F8" s="39"/>
      <c r="I8" s="29" t="s">
        <v>29</v>
      </c>
      <c r="J8" s="29">
        <v>5</v>
      </c>
      <c r="K8" s="29">
        <v>5</v>
      </c>
    </row>
    <row r="9" spans="1:11" ht="47.25" x14ac:dyDescent="0.25">
      <c r="A9" s="40" t="s">
        <v>12</v>
      </c>
      <c r="B9" s="38"/>
      <c r="C9" s="38"/>
      <c r="D9" s="38"/>
      <c r="E9" s="38"/>
      <c r="F9" s="39"/>
      <c r="I9" s="29" t="s">
        <v>30</v>
      </c>
      <c r="J9" s="29">
        <v>6</v>
      </c>
      <c r="K9" s="29">
        <v>6</v>
      </c>
    </row>
    <row r="10" spans="1:11" ht="32.25" thickBot="1" x14ac:dyDescent="0.3">
      <c r="A10" s="41" t="s">
        <v>36</v>
      </c>
      <c r="B10" s="42"/>
      <c r="C10" s="42"/>
      <c r="D10" s="42"/>
      <c r="E10" s="42"/>
      <c r="F10" s="43"/>
      <c r="I10" s="29" t="s">
        <v>31</v>
      </c>
      <c r="J10" s="29">
        <v>7</v>
      </c>
      <c r="K10" s="29">
        <v>7</v>
      </c>
    </row>
    <row r="11" spans="1:11" x14ac:dyDescent="0.25">
      <c r="I11" s="29" t="s">
        <v>32</v>
      </c>
      <c r="J11" s="29">
        <v>8</v>
      </c>
      <c r="K11" s="29">
        <v>8</v>
      </c>
    </row>
    <row r="12" spans="1:11" ht="16.5" thickBot="1" x14ac:dyDescent="0.3">
      <c r="I12" s="29" t="s">
        <v>37</v>
      </c>
      <c r="J12" s="29">
        <v>9</v>
      </c>
      <c r="K12" s="29">
        <v>9</v>
      </c>
    </row>
    <row r="13" spans="1:11" x14ac:dyDescent="0.25">
      <c r="A13" s="86" t="s">
        <v>41</v>
      </c>
      <c r="B13" s="87"/>
      <c r="C13" s="87"/>
      <c r="D13" s="87"/>
      <c r="E13" s="87"/>
      <c r="F13" s="88"/>
      <c r="I13" s="29" t="s">
        <v>33</v>
      </c>
      <c r="J13" s="29">
        <v>10</v>
      </c>
      <c r="K13" s="29">
        <v>10</v>
      </c>
    </row>
    <row r="14" spans="1:11" ht="16.5" thickBot="1" x14ac:dyDescent="0.3">
      <c r="A14" s="40"/>
      <c r="B14" s="38"/>
      <c r="C14" s="38"/>
      <c r="D14" s="38"/>
      <c r="E14" s="38"/>
      <c r="F14" s="39"/>
      <c r="I14" s="29" t="s">
        <v>34</v>
      </c>
      <c r="J14" s="29">
        <v>11</v>
      </c>
      <c r="K14" s="29">
        <v>11</v>
      </c>
    </row>
    <row r="15" spans="1:11" x14ac:dyDescent="0.25">
      <c r="A15" s="37" t="s">
        <v>46</v>
      </c>
      <c r="B15" s="38"/>
      <c r="C15" s="89" t="s">
        <v>49</v>
      </c>
      <c r="D15" s="90"/>
      <c r="E15" s="90"/>
      <c r="F15" s="91"/>
      <c r="J15" s="29">
        <v>12</v>
      </c>
      <c r="K15" s="29">
        <v>12</v>
      </c>
    </row>
    <row r="16" spans="1:11" ht="67.150000000000006" customHeight="1" x14ac:dyDescent="0.25">
      <c r="A16" s="40" t="s">
        <v>47</v>
      </c>
      <c r="B16" s="38"/>
      <c r="C16" s="33" t="s">
        <v>15</v>
      </c>
      <c r="D16" s="32" t="s">
        <v>16</v>
      </c>
      <c r="E16" s="32" t="s">
        <v>17</v>
      </c>
      <c r="F16" s="34" t="s">
        <v>50</v>
      </c>
      <c r="J16" s="29">
        <v>13</v>
      </c>
      <c r="K16" s="29">
        <v>13</v>
      </c>
    </row>
    <row r="17" spans="1:11" ht="32.1" customHeight="1" thickBot="1" x14ac:dyDescent="0.3">
      <c r="A17" s="37" t="s">
        <v>44</v>
      </c>
      <c r="B17" s="38"/>
      <c r="C17" s="35" t="s">
        <v>35</v>
      </c>
      <c r="D17" s="92" t="str">
        <f>CONCATENATE(H21,"_",I21,"_",J21,"_",K45)</f>
        <v>LE_07_04_REC10</v>
      </c>
      <c r="E17" s="93"/>
      <c r="F17" s="94"/>
      <c r="J17" s="29">
        <v>14</v>
      </c>
      <c r="K17" s="29">
        <v>14</v>
      </c>
    </row>
    <row r="18" spans="1:11" ht="79.5" thickBot="1" x14ac:dyDescent="0.3">
      <c r="A18" s="40" t="s">
        <v>48</v>
      </c>
      <c r="B18" s="38"/>
      <c r="C18" s="69" t="s">
        <v>128</v>
      </c>
      <c r="D18" s="84" t="str">
        <f>CONCATENATE("SolicitudGrafica_",D17,".xls")</f>
        <v>SolicitudGrafica_LE_07_04_REC10.xls</v>
      </c>
      <c r="E18" s="84"/>
      <c r="F18" s="85"/>
      <c r="J18" s="29">
        <v>15</v>
      </c>
      <c r="K18" s="29">
        <v>15</v>
      </c>
    </row>
    <row r="19" spans="1:11" x14ac:dyDescent="0.25">
      <c r="A19" s="37" t="s">
        <v>10</v>
      </c>
      <c r="B19" s="38"/>
      <c r="C19" s="38"/>
      <c r="D19" s="38"/>
      <c r="E19" s="38"/>
      <c r="F19" s="39"/>
      <c r="H19" s="29">
        <v>3</v>
      </c>
      <c r="J19" s="29">
        <v>16</v>
      </c>
      <c r="K19" s="29">
        <v>16</v>
      </c>
    </row>
    <row r="20" spans="1:11" ht="63.75" thickBot="1" x14ac:dyDescent="0.3">
      <c r="A20" s="41" t="s">
        <v>51</v>
      </c>
      <c r="B20" s="42"/>
      <c r="C20" s="42"/>
      <c r="D20" s="42"/>
      <c r="E20" s="42"/>
      <c r="F20" s="43"/>
      <c r="H20" s="29">
        <v>4</v>
      </c>
      <c r="I20" s="29">
        <v>5</v>
      </c>
      <c r="J20" s="29">
        <v>4</v>
      </c>
      <c r="K20" s="29">
        <v>17</v>
      </c>
    </row>
    <row r="21" spans="1:11" x14ac:dyDescent="0.25">
      <c r="H21" s="29" t="str">
        <f>IF(INDEX(H4:H7,H20)=H4,"MA",IF(INDEX(H4:H7,H20)=H5,"CN",IF(INDEX(H4:H7,H20)=H6,"CS",IF(INDEX(H4:H7,H20)=H7,"LE"))))</f>
        <v>LE</v>
      </c>
      <c r="I21" s="29" t="str">
        <f>CONCATENATE(IF((I20+2)&lt;10,"0",""),I20+2)</f>
        <v>07</v>
      </c>
      <c r="J21" s="29" t="str">
        <f>CONCATENATE(IF(J20&lt;10,"0",""),J20)</f>
        <v>04</v>
      </c>
      <c r="K21" s="29">
        <v>18</v>
      </c>
    </row>
    <row r="22" spans="1:11" x14ac:dyDescent="0.25">
      <c r="K22" s="29">
        <v>19</v>
      </c>
    </row>
    <row r="23" spans="1:11" x14ac:dyDescent="0.25">
      <c r="K23" s="29">
        <v>20</v>
      </c>
    </row>
    <row r="24" spans="1:11" x14ac:dyDescent="0.25">
      <c r="K24" s="29">
        <v>21</v>
      </c>
    </row>
    <row r="25" spans="1:11" x14ac:dyDescent="0.25">
      <c r="K25" s="29">
        <v>22</v>
      </c>
    </row>
    <row r="26" spans="1:11" x14ac:dyDescent="0.25">
      <c r="K26" s="29">
        <v>23</v>
      </c>
    </row>
    <row r="27" spans="1:11" x14ac:dyDescent="0.25">
      <c r="K27" s="29">
        <v>24</v>
      </c>
    </row>
    <row r="28" spans="1:11" x14ac:dyDescent="0.25">
      <c r="K28" s="29">
        <v>25</v>
      </c>
    </row>
    <row r="29" spans="1:11" x14ac:dyDescent="0.25">
      <c r="K29" s="29">
        <v>26</v>
      </c>
    </row>
    <row r="30" spans="1:11" x14ac:dyDescent="0.25">
      <c r="K30" s="29">
        <v>27</v>
      </c>
    </row>
    <row r="31" spans="1:11" x14ac:dyDescent="0.25">
      <c r="K31" s="29">
        <v>28</v>
      </c>
    </row>
    <row r="32" spans="1:11" x14ac:dyDescent="0.25">
      <c r="K32" s="29">
        <v>29</v>
      </c>
    </row>
    <row r="33" spans="11:11" x14ac:dyDescent="0.25">
      <c r="K33" s="29">
        <v>30</v>
      </c>
    </row>
    <row r="34" spans="11:11" x14ac:dyDescent="0.25">
      <c r="K34" s="29">
        <v>31</v>
      </c>
    </row>
    <row r="35" spans="11:11" x14ac:dyDescent="0.25">
      <c r="K35" s="29">
        <v>32</v>
      </c>
    </row>
    <row r="36" spans="11:11" x14ac:dyDescent="0.25">
      <c r="K36" s="29">
        <v>33</v>
      </c>
    </row>
    <row r="37" spans="11:11" x14ac:dyDescent="0.25">
      <c r="K37" s="29">
        <v>34</v>
      </c>
    </row>
    <row r="38" spans="11:11" x14ac:dyDescent="0.25">
      <c r="K38" s="29">
        <v>35</v>
      </c>
    </row>
    <row r="39" spans="11:11" x14ac:dyDescent="0.25">
      <c r="K39" s="29">
        <v>36</v>
      </c>
    </row>
    <row r="40" spans="11:11" x14ac:dyDescent="0.25">
      <c r="K40" s="29">
        <v>37</v>
      </c>
    </row>
    <row r="41" spans="11:11" x14ac:dyDescent="0.25">
      <c r="K41" s="29">
        <v>38</v>
      </c>
    </row>
    <row r="42" spans="11:11" x14ac:dyDescent="0.25">
      <c r="K42" s="29">
        <v>39</v>
      </c>
    </row>
    <row r="43" spans="11:11" x14ac:dyDescent="0.25">
      <c r="K43" s="29">
        <v>40</v>
      </c>
    </row>
    <row r="44" spans="11:11" x14ac:dyDescent="0.25">
      <c r="K44" s="29">
        <v>1</v>
      </c>
    </row>
    <row r="45" spans="11:11" x14ac:dyDescent="0.25">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9" customWidth="1"/>
    <col min="2" max="2" width="22.25" style="29" customWidth="1"/>
    <col min="3" max="3" width="17.375" style="29" customWidth="1"/>
    <col min="4" max="4" width="10.875" style="29"/>
    <col min="5" max="5" width="11.75" style="29" customWidth="1"/>
    <col min="6" max="6" width="12.75" style="29" customWidth="1"/>
    <col min="7" max="7" width="11" style="29" customWidth="1"/>
    <col min="8" max="8" width="24.5" style="29" customWidth="1"/>
    <col min="9" max="9" width="22.25" style="29" customWidth="1"/>
    <col min="10" max="10" width="20.75" style="29" customWidth="1"/>
    <col min="11" max="11" width="44.5" style="29" customWidth="1"/>
    <col min="12" max="16384" width="10.875" style="29"/>
  </cols>
  <sheetData>
    <row r="1" spans="1:11" x14ac:dyDescent="0.25">
      <c r="A1" s="100" t="s">
        <v>56</v>
      </c>
      <c r="B1" s="100" t="s">
        <v>63</v>
      </c>
      <c r="C1" s="100" t="s">
        <v>64</v>
      </c>
      <c r="D1" s="100" t="s">
        <v>5</v>
      </c>
      <c r="E1" s="100" t="s">
        <v>65</v>
      </c>
      <c r="F1" s="100" t="s">
        <v>66</v>
      </c>
      <c r="G1" s="100" t="s">
        <v>67</v>
      </c>
      <c r="H1" s="101" t="s">
        <v>68</v>
      </c>
      <c r="I1" s="101"/>
      <c r="J1" s="101"/>
    </row>
    <row r="2" spans="1:11" x14ac:dyDescent="0.25">
      <c r="A2" s="100"/>
      <c r="B2" s="100"/>
      <c r="C2" s="100"/>
      <c r="D2" s="100"/>
      <c r="E2" s="100"/>
      <c r="F2" s="100"/>
      <c r="G2" s="100"/>
      <c r="H2" s="48" t="s">
        <v>65</v>
      </c>
      <c r="I2" s="48" t="s">
        <v>66</v>
      </c>
      <c r="J2" s="48" t="s">
        <v>67</v>
      </c>
    </row>
    <row r="3" spans="1:11" s="50" customFormat="1" x14ac:dyDescent="0.25">
      <c r="A3" s="49" t="s">
        <v>69</v>
      </c>
      <c r="B3" s="49" t="s">
        <v>70</v>
      </c>
      <c r="C3" s="49" t="s">
        <v>71</v>
      </c>
      <c r="D3" s="49" t="s">
        <v>72</v>
      </c>
      <c r="E3" s="49" t="s">
        <v>73</v>
      </c>
      <c r="F3" s="49"/>
      <c r="G3" s="49"/>
      <c r="H3" s="49" t="s">
        <v>130</v>
      </c>
      <c r="I3" s="49"/>
      <c r="J3" s="49"/>
    </row>
    <row r="4" spans="1:11" s="50" customFormat="1" x14ac:dyDescent="0.25">
      <c r="A4" s="51" t="s">
        <v>57</v>
      </c>
      <c r="B4" s="51" t="s">
        <v>74</v>
      </c>
      <c r="C4" s="51" t="s">
        <v>71</v>
      </c>
      <c r="D4" s="51" t="s">
        <v>72</v>
      </c>
      <c r="E4" s="51" t="s">
        <v>75</v>
      </c>
      <c r="F4" s="51" t="s">
        <v>76</v>
      </c>
      <c r="G4" s="51"/>
      <c r="H4" s="51" t="s">
        <v>131</v>
      </c>
      <c r="I4" s="51" t="s">
        <v>133</v>
      </c>
      <c r="J4" s="51"/>
    </row>
    <row r="5" spans="1:11" s="50" customFormat="1" x14ac:dyDescent="0.25">
      <c r="A5" s="52" t="s">
        <v>77</v>
      </c>
      <c r="B5" s="51" t="s">
        <v>78</v>
      </c>
      <c r="C5" s="51" t="s">
        <v>71</v>
      </c>
      <c r="D5" s="51" t="s">
        <v>72</v>
      </c>
      <c r="E5" s="51" t="s">
        <v>75</v>
      </c>
      <c r="F5" s="51" t="s">
        <v>76</v>
      </c>
      <c r="G5" s="53"/>
      <c r="H5" s="51" t="s">
        <v>131</v>
      </c>
      <c r="I5" s="51" t="s">
        <v>133</v>
      </c>
      <c r="J5" s="53"/>
    </row>
    <row r="6" spans="1:11" s="50" customFormat="1" x14ac:dyDescent="0.25">
      <c r="A6" s="51" t="s">
        <v>58</v>
      </c>
      <c r="B6" s="51" t="s">
        <v>79</v>
      </c>
      <c r="C6" s="51" t="s">
        <v>71</v>
      </c>
      <c r="D6" s="51" t="s">
        <v>72</v>
      </c>
      <c r="E6" s="51" t="s">
        <v>75</v>
      </c>
      <c r="F6" s="51" t="s">
        <v>76</v>
      </c>
      <c r="G6" s="51" t="s">
        <v>73</v>
      </c>
      <c r="H6" s="51" t="s">
        <v>131</v>
      </c>
      <c r="I6" s="51" t="s">
        <v>133</v>
      </c>
      <c r="J6" s="51" t="s">
        <v>134</v>
      </c>
    </row>
    <row r="7" spans="1:11" s="50" customFormat="1" ht="25.5" x14ac:dyDescent="0.25">
      <c r="A7" s="51" t="s">
        <v>80</v>
      </c>
      <c r="B7" s="51" t="s">
        <v>81</v>
      </c>
      <c r="C7" s="51" t="s">
        <v>71</v>
      </c>
      <c r="D7" s="51" t="s">
        <v>72</v>
      </c>
      <c r="E7" s="51" t="s">
        <v>75</v>
      </c>
      <c r="F7" s="51" t="s">
        <v>76</v>
      </c>
      <c r="G7" s="51"/>
      <c r="H7" s="51" t="s">
        <v>131</v>
      </c>
      <c r="I7" s="51" t="s">
        <v>133</v>
      </c>
      <c r="J7" s="51"/>
    </row>
    <row r="8" spans="1:11" s="50" customFormat="1" ht="25.5" x14ac:dyDescent="0.25">
      <c r="A8" s="51" t="s">
        <v>82</v>
      </c>
      <c r="B8" s="51" t="s">
        <v>83</v>
      </c>
      <c r="C8" s="51" t="s">
        <v>71</v>
      </c>
      <c r="D8" s="51" t="s">
        <v>72</v>
      </c>
      <c r="E8" s="51" t="s">
        <v>75</v>
      </c>
      <c r="F8" s="51" t="s">
        <v>76</v>
      </c>
      <c r="G8" s="51"/>
      <c r="H8" s="51" t="s">
        <v>131</v>
      </c>
      <c r="I8" s="51" t="s">
        <v>133</v>
      </c>
      <c r="J8" s="51"/>
    </row>
    <row r="9" spans="1:11" s="50" customFormat="1" x14ac:dyDescent="0.25">
      <c r="A9" s="51" t="s">
        <v>84</v>
      </c>
      <c r="B9" s="51" t="s">
        <v>85</v>
      </c>
      <c r="C9" s="51" t="s">
        <v>71</v>
      </c>
      <c r="D9" s="51" t="s">
        <v>72</v>
      </c>
      <c r="E9" s="51" t="s">
        <v>75</v>
      </c>
      <c r="F9" s="51" t="s">
        <v>76</v>
      </c>
      <c r="G9" s="51"/>
      <c r="H9" s="51" t="s">
        <v>131</v>
      </c>
      <c r="I9" s="51" t="s">
        <v>133</v>
      </c>
      <c r="J9" s="51"/>
    </row>
    <row r="10" spans="1:11" s="50" customFormat="1" x14ac:dyDescent="0.25">
      <c r="A10" s="51" t="s">
        <v>86</v>
      </c>
      <c r="B10" s="51" t="s">
        <v>87</v>
      </c>
      <c r="C10" s="51" t="s">
        <v>71</v>
      </c>
      <c r="D10" s="51" t="s">
        <v>72</v>
      </c>
      <c r="E10" s="51" t="s">
        <v>88</v>
      </c>
      <c r="F10" s="51"/>
      <c r="G10" s="51"/>
      <c r="H10" s="51" t="s">
        <v>130</v>
      </c>
      <c r="I10" s="51" t="s">
        <v>133</v>
      </c>
      <c r="J10" s="51"/>
    </row>
    <row r="11" spans="1:11" s="50" customFormat="1" ht="25.5" x14ac:dyDescent="0.25">
      <c r="A11" s="51" t="s">
        <v>89</v>
      </c>
      <c r="B11" s="51" t="s">
        <v>90</v>
      </c>
      <c r="C11" s="51" t="s">
        <v>71</v>
      </c>
      <c r="D11" s="51" t="s">
        <v>72</v>
      </c>
      <c r="E11" s="51" t="s">
        <v>75</v>
      </c>
      <c r="F11" s="51" t="s">
        <v>76</v>
      </c>
      <c r="G11" s="51"/>
      <c r="H11" s="51" t="s">
        <v>131</v>
      </c>
      <c r="I11" s="51" t="s">
        <v>133</v>
      </c>
      <c r="J11" s="51"/>
    </row>
    <row r="12" spans="1:11" s="50" customFormat="1" x14ac:dyDescent="0.25">
      <c r="A12" s="51" t="s">
        <v>91</v>
      </c>
      <c r="B12" s="51" t="s">
        <v>92</v>
      </c>
      <c r="C12" s="51" t="s">
        <v>71</v>
      </c>
      <c r="D12" s="51" t="s">
        <v>72</v>
      </c>
      <c r="E12" s="51" t="s">
        <v>75</v>
      </c>
      <c r="F12" s="51" t="s">
        <v>76</v>
      </c>
      <c r="G12" s="51"/>
      <c r="H12" s="51" t="s">
        <v>131</v>
      </c>
      <c r="I12" s="51" t="s">
        <v>133</v>
      </c>
      <c r="J12" s="51"/>
    </row>
    <row r="13" spans="1:11" ht="63" x14ac:dyDescent="0.25">
      <c r="A13" s="54" t="s">
        <v>93</v>
      </c>
      <c r="B13" s="54" t="s">
        <v>94</v>
      </c>
      <c r="C13" s="51" t="s">
        <v>71</v>
      </c>
      <c r="D13" s="55" t="s">
        <v>95</v>
      </c>
      <c r="E13" s="55"/>
      <c r="F13" s="56" t="s">
        <v>125</v>
      </c>
      <c r="G13" s="54"/>
      <c r="H13" s="51"/>
      <c r="I13" s="51" t="s">
        <v>130</v>
      </c>
      <c r="J13" s="54"/>
      <c r="K13" s="29" t="s">
        <v>96</v>
      </c>
    </row>
    <row r="14" spans="1:11" x14ac:dyDescent="0.25">
      <c r="A14" s="54" t="s">
        <v>97</v>
      </c>
      <c r="B14" s="54" t="s">
        <v>98</v>
      </c>
      <c r="C14" s="51" t="s">
        <v>71</v>
      </c>
      <c r="D14" s="55" t="s">
        <v>72</v>
      </c>
      <c r="E14" s="55"/>
      <c r="F14" s="56" t="s">
        <v>126</v>
      </c>
      <c r="G14" s="54"/>
      <c r="H14" s="51"/>
      <c r="I14" s="51" t="s">
        <v>130</v>
      </c>
      <c r="J14" s="54"/>
    </row>
    <row r="15" spans="1:11" ht="31.5" x14ac:dyDescent="0.25">
      <c r="A15" s="54" t="s">
        <v>99</v>
      </c>
      <c r="B15" s="54" t="s">
        <v>100</v>
      </c>
      <c r="C15" s="51" t="s">
        <v>101</v>
      </c>
      <c r="D15" s="54" t="s">
        <v>95</v>
      </c>
      <c r="E15" s="54" t="s">
        <v>124</v>
      </c>
      <c r="F15" s="54"/>
      <c r="G15" s="54"/>
      <c r="H15" s="51" t="s">
        <v>130</v>
      </c>
      <c r="I15" s="54"/>
      <c r="J15" s="54"/>
      <c r="K15" s="29" t="s">
        <v>102</v>
      </c>
    </row>
    <row r="16" spans="1:11" ht="94.5" x14ac:dyDescent="0.25">
      <c r="A16" s="56" t="s">
        <v>103</v>
      </c>
      <c r="B16" s="56"/>
      <c r="C16" s="52" t="s">
        <v>101</v>
      </c>
      <c r="D16" s="56" t="s">
        <v>104</v>
      </c>
      <c r="E16" s="55" t="s">
        <v>122</v>
      </c>
      <c r="F16" s="55" t="s">
        <v>123</v>
      </c>
      <c r="G16" s="55"/>
      <c r="H16" s="56" t="s">
        <v>132</v>
      </c>
      <c r="I16" s="56" t="s">
        <v>135</v>
      </c>
      <c r="J16" s="55"/>
      <c r="K16" s="57" t="s">
        <v>105</v>
      </c>
    </row>
    <row r="17" spans="1:11" ht="25.5" x14ac:dyDescent="0.25">
      <c r="A17" s="51" t="s">
        <v>106</v>
      </c>
      <c r="B17" s="51"/>
      <c r="C17" s="51" t="s">
        <v>71</v>
      </c>
      <c r="D17" s="51" t="s">
        <v>72</v>
      </c>
      <c r="E17" s="51" t="s">
        <v>107</v>
      </c>
      <c r="F17" s="51" t="s">
        <v>108</v>
      </c>
      <c r="G17" s="51"/>
      <c r="H17" s="58" t="s">
        <v>109</v>
      </c>
      <c r="I17" s="58" t="s">
        <v>110</v>
      </c>
      <c r="J17" s="51"/>
      <c r="K17" s="59" t="s">
        <v>111</v>
      </c>
    </row>
    <row r="20" spans="1:11" x14ac:dyDescent="0.25">
      <c r="A20" s="60" t="s">
        <v>112</v>
      </c>
    </row>
    <row r="21" spans="1:11" x14ac:dyDescent="0.25">
      <c r="A21" s="61" t="s">
        <v>113</v>
      </c>
      <c r="B21" s="62" t="s">
        <v>136</v>
      </c>
      <c r="C21" s="63" t="s">
        <v>22</v>
      </c>
      <c r="D21" s="62"/>
      <c r="E21" s="62"/>
    </row>
    <row r="22" spans="1:11" x14ac:dyDescent="0.25">
      <c r="A22" s="64" t="s">
        <v>114</v>
      </c>
      <c r="B22" s="70" t="s">
        <v>137</v>
      </c>
      <c r="C22" s="66" t="s">
        <v>138</v>
      </c>
      <c r="D22" s="65"/>
      <c r="E22" s="65"/>
    </row>
    <row r="23" spans="1:11" x14ac:dyDescent="0.25">
      <c r="A23" s="64" t="s">
        <v>115</v>
      </c>
      <c r="B23" s="70" t="s">
        <v>139</v>
      </c>
      <c r="C23" s="66" t="s">
        <v>140</v>
      </c>
      <c r="D23" s="65"/>
      <c r="E23" s="65"/>
    </row>
    <row r="24" spans="1:11" ht="31.5" x14ac:dyDescent="0.25">
      <c r="A24" s="64" t="s">
        <v>116</v>
      </c>
      <c r="B24" s="65" t="s">
        <v>141</v>
      </c>
      <c r="C24" s="66" t="s">
        <v>144</v>
      </c>
      <c r="D24" s="65"/>
      <c r="E24" s="65"/>
    </row>
    <row r="25" spans="1:11" x14ac:dyDescent="0.25">
      <c r="A25" s="64" t="s">
        <v>117</v>
      </c>
      <c r="B25" s="65" t="s">
        <v>142</v>
      </c>
      <c r="C25" s="66" t="s">
        <v>143</v>
      </c>
      <c r="D25" s="65"/>
      <c r="E25" s="65"/>
    </row>
    <row r="26" spans="1:11" ht="63" x14ac:dyDescent="0.25">
      <c r="A26" s="64" t="s">
        <v>118</v>
      </c>
      <c r="B26" s="65" t="s">
        <v>119</v>
      </c>
      <c r="C26" s="66" t="s">
        <v>120</v>
      </c>
      <c r="D26" s="65"/>
      <c r="E26" s="65"/>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2015-06-20T22:31:02Z</dcterms:modified>
</cp:coreProperties>
</file>