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Matematicas\fuentes\contenidos\grado05\guion01\"/>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9" i="1" l="1"/>
  <c r="H19" i="1"/>
  <c r="F19" i="1"/>
  <c r="G19" i="1"/>
  <c r="I14" i="1"/>
  <c r="H14" i="1"/>
  <c r="F14" i="1"/>
  <c r="G14" i="1"/>
  <c r="I17" i="1"/>
  <c r="H17" i="1"/>
  <c r="F17" i="1"/>
  <c r="G17" i="1"/>
  <c r="I18" i="1"/>
  <c r="H18" i="1"/>
  <c r="F18" i="1"/>
  <c r="G18" i="1"/>
  <c r="C18" i="1"/>
  <c r="I23" i="1"/>
  <c r="H23" i="1"/>
  <c r="F23" i="1"/>
  <c r="G23" i="1"/>
  <c r="C23" i="1"/>
  <c r="I12" i="1"/>
  <c r="H12" i="1"/>
  <c r="F12" i="1"/>
  <c r="G12" i="1"/>
  <c r="C12" i="1"/>
  <c r="I10" i="1"/>
  <c r="H10" i="1"/>
  <c r="F10" i="1"/>
  <c r="G10" i="1"/>
  <c r="C10" i="1"/>
  <c r="A11" i="1"/>
  <c r="D18" i="2"/>
  <c r="D7" i="2"/>
  <c r="F13" i="1"/>
  <c r="G13" i="1"/>
  <c r="I13" i="1"/>
  <c r="H13" i="1"/>
  <c r="F15" i="1"/>
  <c r="G15" i="1"/>
  <c r="I15" i="1"/>
  <c r="H15" i="1"/>
  <c r="F16" i="1"/>
  <c r="G16" i="1"/>
  <c r="I16" i="1"/>
  <c r="H16" i="1"/>
  <c r="F20" i="1"/>
  <c r="G20" i="1"/>
  <c r="I20" i="1"/>
  <c r="H20" i="1"/>
  <c r="F21" i="1"/>
  <c r="G21" i="1"/>
  <c r="I21" i="1"/>
  <c r="H21" i="1"/>
  <c r="F22" i="1"/>
  <c r="G22" i="1"/>
  <c r="I22" i="1"/>
  <c r="H22"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1" i="1"/>
  <c r="F11" i="1"/>
  <c r="A26" i="1"/>
  <c r="A27" i="1"/>
  <c r="A28" i="1"/>
  <c r="A29" i="1"/>
  <c r="A30" i="1"/>
  <c r="C13" i="1"/>
  <c r="C15" i="1"/>
  <c r="C16" i="1"/>
  <c r="C20" i="1"/>
  <c r="C21" i="1"/>
  <c r="C22" i="1"/>
  <c r="C24" i="1"/>
  <c r="C25" i="1"/>
  <c r="C11" i="1"/>
  <c r="F5" i="1"/>
  <c r="I21" i="2"/>
  <c r="K45" i="2"/>
  <c r="H21" i="2"/>
  <c r="J21" i="2"/>
  <c r="D17" i="2"/>
  <c r="D5" i="2"/>
  <c r="H11" i="1"/>
  <c r="G11" i="1"/>
</calcChain>
</file>

<file path=xl/sharedStrings.xml><?xml version="1.0" encoding="utf-8"?>
<sst xmlns="http://schemas.openxmlformats.org/spreadsheetml/2006/main" count="290" uniqueCount="188">
  <si>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</si>
  <si>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</si>
  <si>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</si>
  <si>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</si>
  <si>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</si>
  <si>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</si>
  <si>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</si>
  <si>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</si>
  <si>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</si>
  <si>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</si>
  <si>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</si>
  <si>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</si>
  <si>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</si>
  <si>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</si>
  <si>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</si>
  <si>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</si>
  <si>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</si>
  <si>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</si>
  <si>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</si>
  <si>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</si>
  <si>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</si>
  <si>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</si>
  <si>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</si>
  <si>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</si>
  <si>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</si>
  <si>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</si>
  <si>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</si>
  <si>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</si>
  <si>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</si>
  <si>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</si>
  <si>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</si>
  <si>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</si>
  <si>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</si>
  <si>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</si>
  <si>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</si>
  <si>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</si>
  <si>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</si>
  <si>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</si>
  <si>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</si>
  <si>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</si>
  <si>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</si>
  <si>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</si>
  <si>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</si>
  <si>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</si>
  <si>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</si>
  <si>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</si>
  <si>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</si>
  <si>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</si>
  <si>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</si>
  <si>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</si>
  <si>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</si>
  <si>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</si>
  <si>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</si>
  <si>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</si>
  <si>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</si>
  <si>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</si>
  <si>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</si>
  <si>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</si>
  <si>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</si>
  <si>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</si>
  <si>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</si>
  <si>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</si>
  <si>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</si>
  <si>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</si>
  <si>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</si>
  <si>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</si>
  <si>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</si>
  <si>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</si>
  <si>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</si>
  <si>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</si>
  <si>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</si>
  <si>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</si>
  <si>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</si>
  <si>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</si>
  <si>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</si>
  <si>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</si>
  <si>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</si>
  <si>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</si>
  <si>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</si>
  <si>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</si>
  <si>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</si>
  <si>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</si>
  <si>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</si>
  <si>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</si>
  <si>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</si>
  <si>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</si>
  <si>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</si>
  <si>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</si>
  <si>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</si>
  <si>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</si>
  <si>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</si>
  <si>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</si>
  <si>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</si>
  <si>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</si>
  <si>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</si>
  <si>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</si>
  <si>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</si>
  <si>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</si>
  <si>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</si>
  <si>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</si>
  <si>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</si>
  <si>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</si>
  <si>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</si>
  <si>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</si>
  <si>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</si>
  <si>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</si>
  <si>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</si>
  <si>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</si>
  <si>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</si>
  <si>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</si>
  <si>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</si>
  <si>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</si>
  <si>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</si>
  <si>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</si>
  <si>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</si>
  <si>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</si>
  <si>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</si>
  <si>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</si>
  <si>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</si>
  <si>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</si>
  <si>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</si>
  <si>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</si>
  <si>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</si>
  <si>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</si>
  <si>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</si>
  <si>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</si>
  <si>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</si>
  <si>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</si>
  <si>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</si>
  <si>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</si>
  <si>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</si>
  <si>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</si>
  <si>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</si>
  <si>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</si>
  <si>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</si>
  <si>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</si>
  <si>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</si>
  <si>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</si>
  <si>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</si>
  <si>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</si>
  <si>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</si>
  <si>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</si>
  <si>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</si>
  <si>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</si>
  <si>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</si>
  <si>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</si>
  <si>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</si>
  <si>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</si>
  <si>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Ilustración</t>
  </si>
  <si>
    <t>IMG03</t>
  </si>
  <si>
    <t>IMG04</t>
  </si>
  <si>
    <t>IMG05</t>
  </si>
  <si>
    <t>Conjuntos</t>
  </si>
  <si>
    <t>IMG07</t>
  </si>
  <si>
    <t>IMG08</t>
  </si>
  <si>
    <t>IMG09</t>
  </si>
  <si>
    <t>Luisa Fernanda Nivia Romero</t>
  </si>
  <si>
    <t>MA_05_01_CO</t>
  </si>
  <si>
    <t>110482475
(Ver ilustración en la columna de Observaciones)</t>
  </si>
  <si>
    <t>Conjunto de útiles de escritorio como se prresenta en la fotografía de Shutterstock. Encerrar en una línea negra dichos elementos.</t>
  </si>
  <si>
    <t>Ilustración sugerida en la columna de Observaciones</t>
  </si>
  <si>
    <t>Línea cerrada en forma de óvalo de cualquier color. Escribir la letra H en cursiva. Hacer línea recta del mismo color que una la letra H con la línea cerrada.</t>
  </si>
  <si>
    <t>Conjunto de los números desde 0 hasta 9. Encerrarlos en una línea de cualquier color. La letra D en cursiva y los números que se encuetran dentro del conjunto, en rectas. Hacer línea recta del mismo color que una la letra D con la línea cerrada.</t>
  </si>
  <si>
    <t>Conjunto de las vocales. La letra V en cursiva y las vocales en rectas. Hacer línea recta del mismo color que una la letra V con la línea cerrada.</t>
  </si>
  <si>
    <t>Círculos que se intersectan. Las letras que se encuentran dentro de los círculos son en rectas. Las letras A y B en cursivas. Hacer líneas que unan las letras A y B con el círculo correspondiente, como se indica; que sean del mismo color. Sombrear como se indica.</t>
  </si>
  <si>
    <t>Círculos que se intersectan. El triángulo, cuadrado, círculo y óvalo deben ser del color y sombra indicados. Las líneas cerrados son de color rojo y azul, que se diferencien las dos. Las letras C y D en cursivas, el triángulo que hay entre las letras, debe ser en rectas. De la misma forma los corchetes, en rectas. Hacer línea recta del mismo color que una la letra C y D con las líneas cerradas.</t>
  </si>
  <si>
    <t>Imagen como se sugiere, sombreada. Las letras U y Q en cursiva. Las letras minúsculas en cursiva. Hacer línea recta del mismo color que una la letra U y Q con la líneas cerradas.</t>
  </si>
  <si>
    <t>Imagen como se sugiere. Las letras E y F en cursiva. Hacer línea recta del mismo color que una la letra F y E con las líneas cerradas.</t>
  </si>
  <si>
    <t>La ilustración de los conjuntos R y S como se indica. Las letras R y S en cursiva. Hacer línea que una las letras R y S con las líneas cerradas. Elaborar las figuras como se indica.</t>
  </si>
  <si>
    <t>IMG10</t>
  </si>
  <si>
    <t>IMG11</t>
  </si>
  <si>
    <t>IMG12</t>
  </si>
  <si>
    <t>IMG13</t>
  </si>
  <si>
    <t>Fotografía</t>
  </si>
  <si>
    <t> 35674684</t>
  </si>
  <si>
    <t>IMG14</t>
  </si>
  <si>
    <t>IMG15</t>
  </si>
  <si>
    <t> 205499938</t>
  </si>
  <si>
    <t>IMG16</t>
  </si>
  <si>
    <t>IMG06</t>
  </si>
  <si>
    <t>IMG01</t>
  </si>
  <si>
    <t>Conjunto de personas</t>
  </si>
  <si>
    <t>Ave "Gallito de roca"</t>
  </si>
  <si>
    <t>Manos de niños.</t>
  </si>
  <si>
    <t>Globo aerostático en el aire</t>
  </si>
  <si>
    <t>Planeta Tierra</t>
  </si>
  <si>
    <t>Grupo de niños corriendo en un campo</t>
  </si>
  <si>
    <t>Especies marinas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</si>
</sst>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horizontal="lef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vertical="center" wrapText="1"/>
    </xf>
    <xf numFmtId="0" fontId="21" fillId="0" borderId="5" xfId="0" applyFont="1" applyBorder="1" applyAlignment="1">
      <alignment vertical="center" wrapText="1"/>
    </xf>
    <xf numFmtId="0" fontId="0" fillId="0" borderId="5" xfId="0" applyBorder="1"/>
    <xf numFmtId="0" fontId="13" fillId="0" borderId="5" xfId="0" applyFont="1" applyBorder="1" applyAlignment="1">
      <alignment vertical="center" wrapText="1"/>
    </xf>
    <xf numFmtId="0" fontId="3" fillId="5" borderId="5" xfId="0" applyFont="1" applyFill="1" applyBorder="1" applyAlignment="1">
      <alignment horizontal="center" vertical="center" wrapText="1"/>
    </xf>
    <xf numFmtId="0" fontId="21" fillId="0" borderId="5" xfId="0" applyFont="1" applyBorder="1" applyAlignment="1">
      <alignment horizontal="left" vertical="center" wrapText="1"/>
    </xf>
    <xf numFmtId="0" fontId="6" fillId="0" borderId="5" xfId="0" applyFont="1" applyFill="1" applyBorder="1" applyAlignment="1">
      <alignment horizontal="center" vertical="center" wrapText="1"/>
    </xf>
    <xf numFmtId="0" fontId="22" fillId="0" borderId="5" xfId="0" applyFont="1" applyBorder="1" applyAlignment="1">
      <alignment horizontal="center"/>
    </xf>
    <xf numFmtId="0" fontId="13" fillId="0" borderId="5" xfId="0" applyFont="1" applyBorder="1" applyAlignment="1">
      <alignment horizontal="left" wrapText="1"/>
    </xf>
    <xf numFmtId="0" fontId="13" fillId="0" borderId="5" xfId="0" applyFont="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9" borderId="26" xfId="0" applyNumberFormat="1" applyFont="1" applyFill="1" applyBorder="1" applyAlignment="1">
      <alignment horizontal="center"/>
    </xf>
    <xf numFmtId="164" fontId="8" fillId="9" borderId="25" xfId="0" applyNumberFormat="1" applyFont="1" applyFill="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8"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1285875</xdr:colOff>
          <xdr:row>10</xdr:row>
          <xdr:rowOff>333375</xdr:rowOff>
        </xdr:from>
        <xdr:to>
          <xdr:col>10</xdr:col>
          <xdr:colOff>3114675</xdr:colOff>
          <xdr:row>10</xdr:row>
          <xdr:rowOff>2162175</xdr:rowOff>
        </xdr:to>
        <xdr:sp macro="" textlink="">
          <xdr:nvSpPr>
            <xdr:cNvPr id="2067" name="Object 19" hidden="1">
              <a:extLst>
                <a:ext uri="{63B3BB69-23CF-44E3-9099-C40C66FF867C}">
                  <a14:compatExt spid="_x0000_s20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1075751</xdr:colOff>
      <xdr:row>12</xdr:row>
      <xdr:rowOff>221512</xdr:rowOff>
    </xdr:from>
    <xdr:to>
      <xdr:col>10</xdr:col>
      <xdr:colOff>2436628</xdr:colOff>
      <xdr:row>12</xdr:row>
      <xdr:rowOff>1582389</xdr:rowOff>
    </xdr:to>
    <xdr:pic>
      <xdr:nvPicPr>
        <xdr:cNvPr id="2" name="Imagen 1"/>
        <xdr:cNvPicPr>
          <a:picLocks noChangeAspect="1"/>
        </xdr:cNvPicPr>
      </xdr:nvPicPr>
      <xdr:blipFill>
        <a:blip xmlns:r="http://schemas.openxmlformats.org/officeDocument/2006/relationships" r:embed="rId1"/>
        <a:stretch>
          <a:fillRect/>
        </a:stretch>
      </xdr:blipFill>
      <xdr:spPr>
        <a:xfrm>
          <a:off x="17401158" y="4995088"/>
          <a:ext cx="1360877" cy="1360877"/>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295275</xdr:colOff>
          <xdr:row>15</xdr:row>
          <xdr:rowOff>133350</xdr:rowOff>
        </xdr:from>
        <xdr:to>
          <xdr:col>10</xdr:col>
          <xdr:colOff>3133725</xdr:colOff>
          <xdr:row>15</xdr:row>
          <xdr:rowOff>1323975</xdr:rowOff>
        </xdr:to>
        <xdr:sp macro="" textlink="">
          <xdr:nvSpPr>
            <xdr:cNvPr id="2069" name="Object 21" hidden="1">
              <a:extLst>
                <a:ext uri="{63B3BB69-23CF-44E3-9099-C40C66FF867C}">
                  <a14:compatExt spid="_x0000_s20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1181100</xdr:colOff>
          <xdr:row>19</xdr:row>
          <xdr:rowOff>85725</xdr:rowOff>
        </xdr:from>
        <xdr:to>
          <xdr:col>10</xdr:col>
          <xdr:colOff>2819400</xdr:colOff>
          <xdr:row>19</xdr:row>
          <xdr:rowOff>1276350</xdr:rowOff>
        </xdr:to>
        <xdr:sp macro="" textlink="">
          <xdr:nvSpPr>
            <xdr:cNvPr id="2070" name="Object 22" hidden="1">
              <a:extLst>
                <a:ext uri="{63B3BB69-23CF-44E3-9099-C40C66FF867C}">
                  <a14:compatExt spid="_x0000_s207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1076325</xdr:colOff>
          <xdr:row>20</xdr:row>
          <xdr:rowOff>38100</xdr:rowOff>
        </xdr:from>
        <xdr:to>
          <xdr:col>10</xdr:col>
          <xdr:colOff>2924175</xdr:colOff>
          <xdr:row>20</xdr:row>
          <xdr:rowOff>1190625</xdr:rowOff>
        </xdr:to>
        <xdr:sp macro="" textlink="">
          <xdr:nvSpPr>
            <xdr:cNvPr id="2085" name="Object 37" hidden="1">
              <a:extLst>
                <a:ext uri="{63B3BB69-23CF-44E3-9099-C40C66FF867C}">
                  <a14:compatExt spid="_x0000_s208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1371600</xdr:colOff>
          <xdr:row>21</xdr:row>
          <xdr:rowOff>76200</xdr:rowOff>
        </xdr:from>
        <xdr:to>
          <xdr:col>10</xdr:col>
          <xdr:colOff>2457450</xdr:colOff>
          <xdr:row>21</xdr:row>
          <xdr:rowOff>1190625</xdr:rowOff>
        </xdr:to>
        <xdr:sp macro="" textlink="">
          <xdr:nvSpPr>
            <xdr:cNvPr id="2086" name="Object 38" hidden="1">
              <a:extLst>
                <a:ext uri="{63B3BB69-23CF-44E3-9099-C40C66FF867C}">
                  <a14:compatExt spid="_x0000_s208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1498526</xdr:colOff>
      <xdr:row>23</xdr:row>
      <xdr:rowOff>402153</xdr:rowOff>
    </xdr:from>
    <xdr:to>
      <xdr:col>10</xdr:col>
      <xdr:colOff>2613837</xdr:colOff>
      <xdr:row>23</xdr:row>
      <xdr:rowOff>1530663</xdr:rowOff>
    </xdr:to>
    <xdr:pic>
      <xdr:nvPicPr>
        <xdr:cNvPr id="3" name="Imagen 2"/>
        <xdr:cNvPicPr>
          <a:picLocks noChangeAspect="1"/>
        </xdr:cNvPicPr>
      </xdr:nvPicPr>
      <xdr:blipFill>
        <a:blip xmlns:r="http://schemas.openxmlformats.org/officeDocument/2006/relationships" r:embed="rId2"/>
        <a:stretch>
          <a:fillRect/>
        </a:stretch>
      </xdr:blipFill>
      <xdr:spPr>
        <a:xfrm>
          <a:off x="17823933" y="15564624"/>
          <a:ext cx="1115311" cy="112851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981075</xdr:colOff>
          <xdr:row>24</xdr:row>
          <xdr:rowOff>342900</xdr:rowOff>
        </xdr:from>
        <xdr:to>
          <xdr:col>10</xdr:col>
          <xdr:colOff>3562350</xdr:colOff>
          <xdr:row>24</xdr:row>
          <xdr:rowOff>1838325</xdr:rowOff>
        </xdr:to>
        <xdr:sp macro="" textlink="">
          <xdr:nvSpPr>
            <xdr:cNvPr id="2087" name="Object 39" hidden="1">
              <a:extLst>
                <a:ext uri="{63B3BB69-23CF-44E3-9099-C40C66FF867C}">
                  <a14:compatExt spid="_x0000_s2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1028700</xdr:colOff>
          <xdr:row>14</xdr:row>
          <xdr:rowOff>200025</xdr:rowOff>
        </xdr:from>
        <xdr:to>
          <xdr:col>10</xdr:col>
          <xdr:colOff>2181225</xdr:colOff>
          <xdr:row>14</xdr:row>
          <xdr:rowOff>1828800</xdr:rowOff>
        </xdr:to>
        <xdr:sp macro="" textlink="">
          <xdr:nvSpPr>
            <xdr:cNvPr id="2089" name="Object 41" hidden="1">
              <a:extLst>
                <a:ext uri="{63B3BB69-23CF-44E3-9099-C40C66FF867C}">
                  <a14:compatExt spid="_x0000_s20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 Type="http://schemas.openxmlformats.org/officeDocument/2006/relationships/drawing" Target="../drawings/drawing1.xml"/><Relationship Id="rId16" Type="http://schemas.openxmlformats.org/officeDocument/2006/relationships/oleObject" Target="../embeddings/oleObject7.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J24" zoomScale="214" zoomScaleNormal="214" zoomScalePageLayoutView="140" workbookViewId="0">
      <selection activeCell="L1" sqref="L1"/>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0</v>
      </c>
      <c r="C2" s="92" t="s">
        <v>22</v>
      </c>
      <c r="D2" s="93"/>
      <c r="F2" s="85" t="s">
        <v>1</v>
      </c>
      <c r="G2" s="86"/>
      <c r="H2" s="49"/>
      <c r="I2" s="49"/>
      <c r="J2" s="16"/>
    </row>
    <row r="3" spans="1:16" ht="15.75" x14ac:dyDescent="0.25">
      <c r="A3" s="1"/>
      <c r="B3" s="4" t="s">
        <v>9</v>
      </c>
      <c r="C3" s="94">
        <v>5</v>
      </c>
      <c r="D3" s="95"/>
      <c r="F3" s="87"/>
      <c r="G3" s="88"/>
      <c r="H3" s="49"/>
      <c r="I3" s="49"/>
      <c r="J3" s="16"/>
    </row>
    <row r="4" spans="1:16" ht="16.5" x14ac:dyDescent="0.3">
      <c r="A4" s="1"/>
      <c r="B4" s="4" t="s">
        <v>55</v>
      </c>
      <c r="C4" s="96" t="s">
        <v>152</v>
      </c>
      <c r="D4" s="95"/>
      <c r="E4" s="5"/>
      <c r="F4" s="48" t="s">
        <v>56</v>
      </c>
      <c r="G4" s="47" t="s">
        <v>147</v>
      </c>
      <c r="H4" s="49"/>
      <c r="I4" s="49"/>
      <c r="J4" s="16"/>
      <c r="K4" s="16"/>
    </row>
    <row r="5" spans="1:16" ht="16.5" thickBot="1" x14ac:dyDescent="0.3">
      <c r="A5" s="1"/>
      <c r="B5" s="6" t="s">
        <v>2</v>
      </c>
      <c r="C5" s="97" t="s">
        <v>156</v>
      </c>
      <c r="D5" s="98"/>
      <c r="E5" s="5"/>
      <c r="F5" s="46" t="str">
        <f>IF(G4="Recurso","Motor del recurso","")</f>
        <v/>
      </c>
      <c r="G5" s="46" t="s">
        <v>103</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41</v>
      </c>
      <c r="C7" s="8" t="s">
        <v>157</v>
      </c>
      <c r="D7" s="32" t="s">
        <v>40</v>
      </c>
      <c r="F7" s="1"/>
      <c r="G7" s="1"/>
      <c r="H7" s="1"/>
      <c r="I7" s="1"/>
      <c r="J7" s="16"/>
      <c r="K7" s="16"/>
    </row>
    <row r="8" spans="1:16" s="9" customFormat="1" ht="16.5" thickBot="1" x14ac:dyDescent="0.3">
      <c r="A8" s="10"/>
      <c r="B8" s="10"/>
      <c r="C8" s="10"/>
      <c r="D8" s="11"/>
      <c r="E8" s="11"/>
      <c r="F8" s="89" t="s">
        <v>63</v>
      </c>
      <c r="G8" s="90"/>
      <c r="H8" s="90"/>
      <c r="I8" s="91"/>
      <c r="J8" s="18"/>
      <c r="K8" s="12"/>
      <c r="L8" s="2"/>
      <c r="M8" s="2"/>
      <c r="N8" s="2"/>
      <c r="O8" s="2"/>
      <c r="P8" s="2"/>
    </row>
    <row r="9" spans="1:16" ht="26.25" thickBot="1" x14ac:dyDescent="0.3">
      <c r="A9" s="30" t="s">
        <v>3</v>
      </c>
      <c r="B9" s="24" t="s">
        <v>10</v>
      </c>
      <c r="C9" s="23" t="s">
        <v>4</v>
      </c>
      <c r="D9" s="23" t="s">
        <v>5</v>
      </c>
      <c r="E9" s="23" t="s">
        <v>6</v>
      </c>
      <c r="F9" s="69" t="s">
        <v>62</v>
      </c>
      <c r="G9" s="69" t="s">
        <v>60</v>
      </c>
      <c r="H9" s="69" t="s">
        <v>61</v>
      </c>
      <c r="I9" s="69" t="s">
        <v>138</v>
      </c>
      <c r="J9" s="24" t="s">
        <v>7</v>
      </c>
      <c r="K9" s="79" t="s">
        <v>8</v>
      </c>
    </row>
    <row r="10" spans="1:16" x14ac:dyDescent="0.25">
      <c r="A10" s="74" t="s">
        <v>180</v>
      </c>
      <c r="B10" s="81">
        <v>176178575</v>
      </c>
      <c r="C10" s="25" t="str">
        <f t="shared" ref="C10" si="0">IF(OR(B10&lt;&gt;"",J10&lt;&gt;""),IF($G$4="Recurso",CONCATENATE($G$4," ",$G$5),$G$4),"")</f>
        <v>Cuaderno de Estudio</v>
      </c>
      <c r="D10" s="14" t="s">
        <v>173</v>
      </c>
      <c r="E10" s="14"/>
      <c r="F10" s="14" t="str">
        <f t="shared" ref="F10" si="1">IF(OR(B10&lt;&gt;"",J10&lt;&gt;""),CONCATENATE($C$7,"_",$A10,IF($G$4="Cuaderno de Estudio","_small",CONCATENATE(IF(I10="","","n"),IF(LEFT($G$5,1)="F",".jpg",".png")))),"")</f>
        <v>MA_05_01_CO_IMG01_small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 si="2">IF(I10&lt;&gt;"",IF(OR(B10&lt;&gt;"",J10&lt;&gt;""),CONCATENATE($C$7,"_",$A10,IF($G$4="Cuaderno de Estudio","_zoom",CONCATENATE("a",IF(LEFT($G$5,1)="F",".jpg",".png")))),""),"")</f>
        <v>MA_05_01_CO_IMG01_zoom</v>
      </c>
      <c r="I10" s="14" t="str">
        <f>IF(OR(B10&lt;&gt;"",J10&lt;&gt;""),IF($G$4="Recurso",IF(LEFT($G$5,1)="M",VLOOKUP($G$5,'Definición técnica de imagenes'!$A$3:$G$17,6,FALSE),IF($G$5="F1","","")),'Definición técnica de imagenes'!$F$16),"")</f>
        <v>800 x 600 px</v>
      </c>
      <c r="J10" s="29" t="s">
        <v>181</v>
      </c>
      <c r="K10" s="79"/>
    </row>
    <row r="11" spans="1:16" s="12" customFormat="1" ht="194.65" customHeight="1" x14ac:dyDescent="0.25">
      <c r="A11" s="13" t="str">
        <f>IF(OR(B11&lt;&gt;"",J11&lt;&gt;""),"IMG02","")</f>
        <v>IMG02</v>
      </c>
      <c r="B11" s="73" t="s">
        <v>158</v>
      </c>
      <c r="C11" s="25" t="str">
        <f>IF(OR(B11&lt;&gt;"",J11&lt;&gt;""),IF($G$4="Recurso",CONCATENATE($G$4," ",$G$5),$G$4),"")</f>
        <v>Cuaderno de Estudio</v>
      </c>
      <c r="D11" s="72" t="s">
        <v>148</v>
      </c>
      <c r="E11" s="14" t="s">
        <v>146</v>
      </c>
      <c r="F11" s="14" t="str">
        <f>IF(OR(B11&lt;&gt;"",J11&lt;&gt;""),CONCATENATE($C$7,"_",$A11,IF($G$4="Cuaderno de Estudio","_small",CONCATENATE(IF(I11="","","n"),IF(LEFT($G$5,1)="F",".jpg",".png")))),"")</f>
        <v>MA_05_01_CO_IMG02_small</v>
      </c>
      <c r="G11" s="14" t="str">
        <f>IF(F11&lt;&gt;"",IF($G$4="Recurso",IF(LEFT($G$5,1)="M",VLOOKUP($G$5,'Definición técnica de imagenes'!$A$3:$G$17,5,FALSE),IF($G$5="F1",'Definición técnica de imagenes'!$E$15,'Definición técnica de imagenes'!$F$13)),'Definición técnica de imagenes'!$E$16),"")</f>
        <v>526 x 370 px</v>
      </c>
      <c r="H11" s="14" t="str">
        <f>IF(I11&lt;&gt;"",IF(OR(B11&lt;&gt;"",J11&lt;&gt;""),CONCATENATE($C$7,"_",$A11,IF($G$4="Cuaderno de Estudio","_zoom",CONCATENATE("a",IF(LEFT($G$5,1)="F",".jpg",".png")))),""),"")</f>
        <v>MA_05_01_CO_IMG02_zoom</v>
      </c>
      <c r="I11" s="14" t="str">
        <f>IF(OR(B11&lt;&gt;"",J11&lt;&gt;""),IF($G$4="Recurso",IF(LEFT($G$5,1)="M",VLOOKUP($G$5,'Definición técnica de imagenes'!$A$3:$G$17,6,FALSE),IF($G$5="F1","","")),'Definición técnica de imagenes'!$F$16),"")</f>
        <v>800 x 600 px</v>
      </c>
      <c r="J11" s="72" t="s">
        <v>159</v>
      </c>
      <c r="K11" s="77"/>
    </row>
    <row r="12" spans="1:16" s="12" customFormat="1" ht="13.5" customHeight="1" x14ac:dyDescent="0.25">
      <c r="A12" s="74" t="s">
        <v>149</v>
      </c>
      <c r="B12" s="82" t="s">
        <v>174</v>
      </c>
      <c r="C12" s="25" t="str">
        <f t="shared" ref="C12" si="3">IF(OR(B12&lt;&gt;"",J12&lt;&gt;""),IF($G$4="Recurso",CONCATENATE($G$4," ",$G$5),$G$4),"")</f>
        <v>Cuaderno de Estudio</v>
      </c>
      <c r="D12" s="14" t="s">
        <v>173</v>
      </c>
      <c r="E12" s="14"/>
      <c r="F12" s="14" t="str">
        <f t="shared" ref="F12" si="4">IF(OR(B12&lt;&gt;"",J12&lt;&gt;""),CONCATENATE($C$7,"_",$A12,IF($G$4="Cuaderno de Estudio","_small",CONCATENATE(IF(I12="","","n"),IF(LEFT($G$5,1)="F",".jpg",".png")))),"")</f>
        <v>MA_05_01_CO_IMG03_small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 si="5">IF(I12&lt;&gt;"",IF(OR(B12&lt;&gt;"",J12&lt;&gt;""),CONCATENATE($C$7,"_",$A12,IF($G$4="Cuaderno de Estudio","_zoom",CONCATENATE("a",IF(LEFT($G$5,1)="F",".jpg",".png")))),""),"")</f>
        <v>MA_05_01_CO_IMG03_zoom</v>
      </c>
      <c r="I12" s="14" t="str">
        <f>IF(OR(B12&lt;&gt;"",J12&lt;&gt;""),IF($G$4="Recurso",IF(LEFT($G$5,1)="M",VLOOKUP($G$5,'Definición técnica de imagenes'!$A$3:$G$17,6,FALSE),IF($G$5="F1","","")),'Definición técnica de imagenes'!$F$16),"")</f>
        <v>800 x 600 px</v>
      </c>
      <c r="J12" s="29" t="s">
        <v>182</v>
      </c>
      <c r="K12" s="77"/>
    </row>
    <row r="13" spans="1:16" s="12" customFormat="1" ht="139.9" customHeight="1" x14ac:dyDescent="0.25">
      <c r="A13" s="74" t="s">
        <v>150</v>
      </c>
      <c r="B13" s="75" t="s">
        <v>160</v>
      </c>
      <c r="C13" s="25" t="str">
        <f t="shared" ref="C13:C25" si="6">IF(OR(B13&lt;&gt;"",J13&lt;&gt;""),IF($G$4="Recurso",CONCATENATE($G$4," ",$G$5),$G$4),"")</f>
        <v>Cuaderno de Estudio</v>
      </c>
      <c r="D13" s="72" t="s">
        <v>148</v>
      </c>
      <c r="E13" s="14" t="s">
        <v>146</v>
      </c>
      <c r="F13" s="14" t="str">
        <f t="shared" ref="F13:F74" si="7">IF(OR(B13&lt;&gt;"",J13&lt;&gt;""),CONCATENATE($C$7,"_",$A13,IF($G$4="Cuaderno de Estudio","_small",CONCATENATE(IF(I13="","","n"),IF(LEFT($G$5,1)="F",".jpg",".png")))),"")</f>
        <v>MA_05_01_CO_IMG04_small</v>
      </c>
      <c r="G13" s="14" t="str">
        <f>IF(F13&lt;&gt;"",IF($G$4="Recurso",IF(LEFT($G$5,1)="M",VLOOKUP($G$5,'Definición técnica de imagenes'!$A$3:$G$17,5,FALSE),IF($G$5="F1",'Definición técnica de imagenes'!$E$15,'Definición técnica de imagenes'!$F$13)),'Definición técnica de imagenes'!$E$16),"")</f>
        <v>526 x 370 px</v>
      </c>
      <c r="H13" s="14" t="str">
        <f t="shared" ref="H13:H74" si="8">IF(I13&lt;&gt;"",IF(OR(B13&lt;&gt;"",J13&lt;&gt;""),CONCATENATE($C$7,"_",$A13,IF($G$4="Cuaderno de Estudio","_zoom",CONCATENATE("a",IF(LEFT($G$5,1)="F",".jpg",".png")))),""),"")</f>
        <v>MA_05_01_CO_IMG04_zoom</v>
      </c>
      <c r="I13" s="14" t="str">
        <f>IF(OR(B13&lt;&gt;"",J13&lt;&gt;""),IF($G$4="Recurso",IF(LEFT($G$5,1)="M",VLOOKUP($G$5,'Definición técnica de imagenes'!$A$3:$G$17,6,FALSE),IF($G$5="F1","","")),'Definición técnica de imagenes'!$F$16),"")</f>
        <v>800 x 600 px</v>
      </c>
      <c r="J13" s="75" t="s">
        <v>162</v>
      </c>
      <c r="K13" s="77"/>
    </row>
    <row r="14" spans="1:16" s="12" customFormat="1" ht="13.5" customHeight="1" x14ac:dyDescent="0.25">
      <c r="A14" s="74" t="s">
        <v>151</v>
      </c>
      <c r="B14" s="82" t="s">
        <v>177</v>
      </c>
      <c r="C14" s="73" t="s">
        <v>147</v>
      </c>
      <c r="D14" s="14" t="s">
        <v>173</v>
      </c>
      <c r="E14" s="14"/>
      <c r="F14" s="14" t="str">
        <f t="shared" ref="F14" si="9">IF(OR(B14&lt;&gt;"",J14&lt;&gt;""),CONCATENATE($C$7,"_",$A14,IF($G$4="Cuaderno de Estudio","_small",CONCATENATE(IF(I14="","","n"),IF(LEFT($G$5,1)="F",".jpg",".png")))),"")</f>
        <v>MA_05_01_CO_IMG05_small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 si="10">IF(I14&lt;&gt;"",IF(OR(B14&lt;&gt;"",J14&lt;&gt;""),CONCATENATE($C$7,"_",$A14,IF($G$4="Cuaderno de Estudio","_zoom",CONCATENATE("a",IF(LEFT($G$5,1)="F",".jpg",".png")))),""),"")</f>
        <v>MA_05_01_CO_IMG05_zoom</v>
      </c>
      <c r="I14" s="14" t="str">
        <f>IF(OR(B14&lt;&gt;"",J14&lt;&gt;""),IF($G$4="Recurso",IF(LEFT($G$5,1)="M",VLOOKUP($G$5,'Definición técnica de imagenes'!$A$3:$G$17,6,FALSE),IF($G$5="F1","","")),'Definición técnica de imagenes'!$F$16),"")</f>
        <v>800 x 600 px</v>
      </c>
      <c r="J14" s="72" t="s">
        <v>183</v>
      </c>
      <c r="K14" s="77"/>
    </row>
    <row r="15" spans="1:16" s="12" customFormat="1" ht="177" customHeight="1" x14ac:dyDescent="0.25">
      <c r="A15" s="74" t="s">
        <v>179</v>
      </c>
      <c r="B15" s="75" t="s">
        <v>160</v>
      </c>
      <c r="C15" s="25" t="str">
        <f t="shared" si="6"/>
        <v>Cuaderno de Estudio</v>
      </c>
      <c r="D15" s="72" t="s">
        <v>148</v>
      </c>
      <c r="E15" s="72" t="s">
        <v>146</v>
      </c>
      <c r="F15" s="14" t="str">
        <f t="shared" si="7"/>
        <v>MA_05_01_CO_IMG06_small</v>
      </c>
      <c r="G15" s="14" t="str">
        <f>IF(F15&lt;&gt;"",IF($G$4="Recurso",IF(LEFT($G$5,1)="M",VLOOKUP($G$5,'Definición técnica de imagenes'!$A$3:$G$17,5,FALSE),IF($G$5="F1",'Definición técnica de imagenes'!$E$15,'Definición técnica de imagenes'!$F$13)),'Definición técnica de imagenes'!$E$16),"")</f>
        <v>526 x 370 px</v>
      </c>
      <c r="H15" s="14" t="str">
        <f t="shared" si="8"/>
        <v>MA_05_01_CO_IMG06_zoom</v>
      </c>
      <c r="I15" s="14" t="str">
        <f>IF(OR(B15&lt;&gt;"",J15&lt;&gt;""),IF($G$4="Recurso",IF(LEFT($G$5,1)="M",VLOOKUP($G$5,'Definición técnica de imagenes'!$A$3:$G$17,6,FALSE),IF($G$5="F1","","")),'Definición técnica de imagenes'!$F$16),"")</f>
        <v>800 x 600 px</v>
      </c>
      <c r="J15" s="75" t="s">
        <v>163</v>
      </c>
      <c r="K15" s="77"/>
    </row>
    <row r="16" spans="1:16" s="12" customFormat="1" ht="112.5" customHeight="1" x14ac:dyDescent="0.25">
      <c r="A16" s="74" t="s">
        <v>153</v>
      </c>
      <c r="B16" s="75" t="s">
        <v>160</v>
      </c>
      <c r="C16" s="25" t="str">
        <f t="shared" si="6"/>
        <v>Cuaderno de Estudio</v>
      </c>
      <c r="D16" s="72" t="s">
        <v>148</v>
      </c>
      <c r="E16" s="72" t="s">
        <v>146</v>
      </c>
      <c r="F16" s="14" t="str">
        <f t="shared" si="7"/>
        <v>MA_05_01_CO_IMG07_small</v>
      </c>
      <c r="G16" s="14" t="str">
        <f>IF(F16&lt;&gt;"",IF($G$4="Recurso",IF(LEFT($G$5,1)="M",VLOOKUP($G$5,'Definición técnica de imagenes'!$A$3:$G$17,5,FALSE),IF($G$5="F1",'Definición técnica de imagenes'!$E$15,'Definición técnica de imagenes'!$F$13)),'Definición técnica de imagenes'!$E$16),"")</f>
        <v>526 x 370 px</v>
      </c>
      <c r="H16" s="14" t="str">
        <f t="shared" si="8"/>
        <v>MA_05_01_CO_IMG07_zoom</v>
      </c>
      <c r="I16" s="14" t="str">
        <f>IF(OR(B16&lt;&gt;"",J16&lt;&gt;""),IF($G$4="Recurso",IF(LEFT($G$5,1)="M",VLOOKUP($G$5,'Definición técnica de imagenes'!$A$3:$G$17,6,FALSE),IF($G$5="F1","","")),'Definición técnica de imagenes'!$F$16),"")</f>
        <v>800 x 600 px</v>
      </c>
      <c r="J16" s="75" t="s">
        <v>161</v>
      </c>
      <c r="K16" s="77"/>
    </row>
    <row r="17" spans="1:11" s="12" customFormat="1" ht="13.5" customHeight="1" x14ac:dyDescent="0.25">
      <c r="A17" s="74" t="s">
        <v>154</v>
      </c>
      <c r="B17" s="82">
        <v>219221614</v>
      </c>
      <c r="C17" s="83" t="s">
        <v>147</v>
      </c>
      <c r="D17" s="14" t="s">
        <v>173</v>
      </c>
      <c r="E17" s="14"/>
      <c r="F17" s="14" t="str">
        <f t="shared" ref="F17" si="11">IF(OR(B17&lt;&gt;"",J17&lt;&gt;""),CONCATENATE($C$7,"_",$A17,IF($G$4="Cuaderno de Estudio","_small",CONCATENATE(IF(I17="","","n"),IF(LEFT($G$5,1)="F",".jpg",".png")))),"")</f>
        <v>MA_05_01_CO_IMG08_small</v>
      </c>
      <c r="G17" s="14" t="str">
        <f>IF(F17&lt;&gt;"",IF($G$4="Recurso",IF(LEFT($G$5,1)="M",VLOOKUP($G$5,'Definición técnica de imagenes'!$A$3:$G$17,5,FALSE),IF($G$5="F1",'Definición técnica de imagenes'!$E$15,'Definición técnica de imagenes'!$F$13)),'Definición técnica de imagenes'!$E$16),"")</f>
        <v>526 x 370 px</v>
      </c>
      <c r="H17" s="14" t="str">
        <f t="shared" ref="H17" si="12">IF(I17&lt;&gt;"",IF(OR(B17&lt;&gt;"",J17&lt;&gt;""),CONCATENATE($C$7,"_",$A17,IF($G$4="Cuaderno de Estudio","_zoom",CONCATENATE("a",IF(LEFT($G$5,1)="F",".jpg",".png")))),""),"")</f>
        <v>MA_05_01_CO_IMG08_zoom</v>
      </c>
      <c r="I17" s="14" t="str">
        <f>IF(OR(B17&lt;&gt;"",J17&lt;&gt;""),IF($G$4="Recurso",IF(LEFT($G$5,1)="M",VLOOKUP($G$5,'Definición técnica de imagenes'!$A$3:$G$17,6,FALSE),IF($G$5="F1","","")),'Definición técnica de imagenes'!$F$16),"")</f>
        <v>800 x 600 px</v>
      </c>
      <c r="J17" s="84" t="s">
        <v>184</v>
      </c>
      <c r="K17" s="77"/>
    </row>
    <row r="18" spans="1:11" s="12" customFormat="1" ht="13.5" customHeight="1" x14ac:dyDescent="0.25">
      <c r="A18" s="74" t="s">
        <v>155</v>
      </c>
      <c r="B18" s="82">
        <v>146547026</v>
      </c>
      <c r="C18" s="25" t="str">
        <f t="shared" ref="C18" si="13">IF(OR(B18&lt;&gt;"",J18&lt;&gt;""),IF($G$4="Recurso",CONCATENATE($G$4," ",$G$5),$G$4),"")</f>
        <v>Cuaderno de Estudio</v>
      </c>
      <c r="D18" s="14" t="s">
        <v>173</v>
      </c>
      <c r="E18" s="14"/>
      <c r="F18" s="14" t="str">
        <f t="shared" ref="F18:F19" si="14">IF(OR(B18&lt;&gt;"",J18&lt;&gt;""),CONCATENATE($C$7,"_",$A18,IF($G$4="Cuaderno de Estudio","_small",CONCATENATE(IF(I18="","","n"),IF(LEFT($G$5,1)="F",".jpg",".png")))),"")</f>
        <v>MA_05_01_CO_IMG09_small</v>
      </c>
      <c r="G18" s="14" t="str">
        <f>IF(F18&lt;&gt;"",IF($G$4="Recurso",IF(LEFT($G$5,1)="M",VLOOKUP($G$5,'Definición técnica de imagenes'!$A$3:$G$17,5,FALSE),IF($G$5="F1",'Definición técnica de imagenes'!$E$15,'Definición técnica de imagenes'!$F$13)),'Definición técnica de imagenes'!$E$16),"")</f>
        <v>526 x 370 px</v>
      </c>
      <c r="H18" s="14" t="str">
        <f t="shared" ref="H18:H19" si="15">IF(I18&lt;&gt;"",IF(OR(B18&lt;&gt;"",J18&lt;&gt;""),CONCATENATE($C$7,"_",$A18,IF($G$4="Cuaderno de Estudio","_zoom",CONCATENATE("a",IF(LEFT($G$5,1)="F",".jpg",".png")))),""),"")</f>
        <v>MA_05_01_CO_IMG09_zoom</v>
      </c>
      <c r="I18" s="14" t="str">
        <f>IF(OR(B18&lt;&gt;"",J18&lt;&gt;""),IF($G$4="Recurso",IF(LEFT($G$5,1)="M",VLOOKUP($G$5,'Definición técnica de imagenes'!$A$3:$G$17,6,FALSE),IF($G$5="F1","","")),'Definición técnica de imagenes'!$F$16),"")</f>
        <v>800 x 600 px</v>
      </c>
      <c r="J18" s="76" t="s">
        <v>185</v>
      </c>
      <c r="K18" s="77"/>
    </row>
    <row r="19" spans="1:11" s="12" customFormat="1" ht="13.5" customHeight="1" x14ac:dyDescent="0.25">
      <c r="A19" s="74" t="s">
        <v>169</v>
      </c>
      <c r="B19" s="82">
        <v>148995728</v>
      </c>
      <c r="C19" s="83" t="s">
        <v>147</v>
      </c>
      <c r="D19" s="14" t="s">
        <v>173</v>
      </c>
      <c r="E19" s="14"/>
      <c r="F19" s="14" t="str">
        <f t="shared" si="14"/>
        <v>MA_05_01_CO_IMG10_small</v>
      </c>
      <c r="G19" s="14" t="str">
        <f>IF(F19&lt;&gt;"",IF($G$4="Recurso",IF(LEFT($G$5,1)="M",VLOOKUP($G$5,'Definición técnica de imagenes'!$A$3:$G$17,5,FALSE),IF($G$5="F1",'Definición técnica de imagenes'!$E$15,'Definición técnica de imagenes'!$F$13)),'Definición técnica de imagenes'!$E$16),"")</f>
        <v>526 x 370 px</v>
      </c>
      <c r="H19" s="14" t="str">
        <f t="shared" si="15"/>
        <v>MA_05_01_CO_IMG10_zoom</v>
      </c>
      <c r="I19" s="14" t="str">
        <f>IF(OR(B19&lt;&gt;"",J19&lt;&gt;""),IF($G$4="Recurso",IF(LEFT($G$5,1)="M",VLOOKUP($G$5,'Definición técnica de imagenes'!$A$3:$G$17,6,FALSE),IF($G$5="F1","","")),'Definición técnica de imagenes'!$F$16),"")</f>
        <v>800 x 600 px</v>
      </c>
      <c r="J19" s="72" t="s">
        <v>186</v>
      </c>
      <c r="K19" s="77"/>
    </row>
    <row r="20" spans="1:11" s="12" customFormat="1" ht="115.5" customHeight="1" x14ac:dyDescent="0.25">
      <c r="A20" s="74" t="s">
        <v>170</v>
      </c>
      <c r="B20" s="75" t="s">
        <v>160</v>
      </c>
      <c r="C20" s="25" t="str">
        <f t="shared" si="6"/>
        <v>Cuaderno de Estudio</v>
      </c>
      <c r="D20" s="72" t="s">
        <v>148</v>
      </c>
      <c r="E20" s="72" t="s">
        <v>146</v>
      </c>
      <c r="F20" s="14" t="str">
        <f t="shared" si="7"/>
        <v>MA_05_01_CO_IMG11_small</v>
      </c>
      <c r="G20" s="14" t="str">
        <f>IF(F20&lt;&gt;"",IF($G$4="Recurso",IF(LEFT($G$5,1)="M",VLOOKUP($G$5,'Definición técnica de imagenes'!$A$3:$G$17,5,FALSE),IF($G$5="F1",'Definición técnica de imagenes'!$E$15,'Definición técnica de imagenes'!$F$13)),'Definición técnica de imagenes'!$E$16),"")</f>
        <v>526 x 370 px</v>
      </c>
      <c r="H20" s="14" t="str">
        <f t="shared" si="8"/>
        <v>MA_05_01_CO_IMG11_zoom</v>
      </c>
      <c r="I20" s="14" t="str">
        <f>IF(OR(B20&lt;&gt;"",J20&lt;&gt;""),IF($G$4="Recurso",IF(LEFT($G$5,1)="M",VLOOKUP($G$5,'Definición técnica de imagenes'!$A$3:$G$17,6,FALSE),IF($G$5="F1","","")),'Definición técnica de imagenes'!$F$16),"")</f>
        <v>800 x 600 px</v>
      </c>
      <c r="J20" s="78" t="s">
        <v>164</v>
      </c>
      <c r="K20" s="77"/>
    </row>
    <row r="21" spans="1:11" s="12" customFormat="1" ht="105" customHeight="1" x14ac:dyDescent="0.25">
      <c r="A21" s="74" t="s">
        <v>171</v>
      </c>
      <c r="B21" s="75" t="s">
        <v>160</v>
      </c>
      <c r="C21" s="25" t="str">
        <f t="shared" si="6"/>
        <v>Cuaderno de Estudio</v>
      </c>
      <c r="D21" s="72" t="s">
        <v>148</v>
      </c>
      <c r="E21" s="72" t="s">
        <v>146</v>
      </c>
      <c r="F21" s="14" t="str">
        <f t="shared" si="7"/>
        <v>MA_05_01_CO_IMG12_small</v>
      </c>
      <c r="G21" s="14" t="str">
        <f>IF(F21&lt;&gt;"",IF($G$4="Recurso",IF(LEFT($G$5,1)="M",VLOOKUP($G$5,'Definición técnica de imagenes'!$A$3:$G$17,5,FALSE),IF($G$5="F1",'Definición técnica de imagenes'!$E$15,'Definición técnica de imagenes'!$F$13)),'Definición técnica de imagenes'!$E$16),"")</f>
        <v>526 x 370 px</v>
      </c>
      <c r="H21" s="14" t="str">
        <f t="shared" si="8"/>
        <v>MA_05_01_CO_IMG12_zoom</v>
      </c>
      <c r="I21" s="14" t="str">
        <f>IF(OR(B21&lt;&gt;"",J21&lt;&gt;""),IF($G$4="Recurso",IF(LEFT($G$5,1)="M",VLOOKUP($G$5,'Definición técnica de imagenes'!$A$3:$G$17,6,FALSE),IF($G$5="F1","","")),'Definición técnica de imagenes'!$F$16),"")</f>
        <v>800 x 600 px</v>
      </c>
      <c r="J21" s="78" t="s">
        <v>165</v>
      </c>
      <c r="K21" s="77"/>
    </row>
    <row r="22" spans="1:11" s="12" customFormat="1" ht="103.5" customHeight="1" x14ac:dyDescent="0.25">
      <c r="A22" s="74" t="s">
        <v>172</v>
      </c>
      <c r="B22" s="75" t="s">
        <v>160</v>
      </c>
      <c r="C22" s="25" t="str">
        <f t="shared" si="6"/>
        <v>Cuaderno de Estudio</v>
      </c>
      <c r="D22" s="72" t="s">
        <v>148</v>
      </c>
      <c r="E22" s="72" t="s">
        <v>146</v>
      </c>
      <c r="F22" s="14" t="str">
        <f t="shared" si="7"/>
        <v>MA_05_01_CO_IMG13_small</v>
      </c>
      <c r="G22" s="14" t="str">
        <f>IF(F22&lt;&gt;"",IF($G$4="Recurso",IF(LEFT($G$5,1)="M",VLOOKUP($G$5,'Definición técnica de imagenes'!$A$3:$G$17,5,FALSE),IF($G$5="F1",'Definición técnica de imagenes'!$E$15,'Definición técnica de imagenes'!$F$13)),'Definición técnica de imagenes'!$E$16),"")</f>
        <v>526 x 370 px</v>
      </c>
      <c r="H22" s="14" t="str">
        <f t="shared" si="8"/>
        <v>MA_05_01_CO_IMG13_zoom</v>
      </c>
      <c r="I22" s="14" t="str">
        <f>IF(OR(B22&lt;&gt;"",J22&lt;&gt;""),IF($G$4="Recurso",IF(LEFT($G$5,1)="M",VLOOKUP($G$5,'Definición técnica de imagenes'!$A$3:$G$17,6,FALSE),IF($G$5="F1","","")),'Definición técnica de imagenes'!$F$16),"")</f>
        <v>800 x 600 px</v>
      </c>
      <c r="J22" s="76" t="s">
        <v>166</v>
      </c>
      <c r="K22" s="77"/>
    </row>
    <row r="23" spans="1:11" s="12" customFormat="1" ht="13.5" customHeight="1" x14ac:dyDescent="0.25">
      <c r="A23" s="74" t="s">
        <v>175</v>
      </c>
      <c r="B23" s="82">
        <v>72261667</v>
      </c>
      <c r="C23" s="25" t="str">
        <f t="shared" ref="C23" si="16">IF(OR(B23&lt;&gt;"",J23&lt;&gt;""),IF($G$4="Recurso",CONCATENATE($G$4," ",$G$5),$G$4),"")</f>
        <v>Cuaderno de Estudio</v>
      </c>
      <c r="D23" s="14" t="s">
        <v>173</v>
      </c>
      <c r="E23" s="14"/>
      <c r="F23" s="14" t="str">
        <f t="shared" ref="F23" si="17">IF(OR(B23&lt;&gt;"",J23&lt;&gt;""),CONCATENATE($C$7,"_",$A23,IF($G$4="Cuaderno de Estudio","_small",CONCATENATE(IF(I23="","","n"),IF(LEFT($G$5,1)="F",".jpg",".png")))),"")</f>
        <v>MA_05_01_CO_IMG14_small</v>
      </c>
      <c r="G23" s="14" t="str">
        <f>IF(F23&lt;&gt;"",IF($G$4="Recurso",IF(LEFT($G$5,1)="M",VLOOKUP($G$5,'Definición técnica de imagenes'!$A$3:$G$17,5,FALSE),IF($G$5="F1",'Definición técnica de imagenes'!$E$15,'Definición técnica de imagenes'!$F$13)),'Definición técnica de imagenes'!$E$16),"")</f>
        <v>526 x 370 px</v>
      </c>
      <c r="H23" s="14" t="str">
        <f t="shared" ref="H23" si="18">IF(I23&lt;&gt;"",IF(OR(B23&lt;&gt;"",J23&lt;&gt;""),CONCATENATE($C$7,"_",$A23,IF($G$4="Cuaderno de Estudio","_zoom",CONCATENATE("a",IF(LEFT($G$5,1)="F",".jpg",".png")))),""),"")</f>
        <v>MA_05_01_CO_IMG14_zoom</v>
      </c>
      <c r="I23" s="14" t="str">
        <f>IF(OR(B23&lt;&gt;"",J23&lt;&gt;""),IF($G$4="Recurso",IF(LEFT($G$5,1)="M",VLOOKUP($G$5,'Definición técnica de imagenes'!$A$3:$G$17,6,FALSE),IF($G$5="F1","","")),'Definición técnica de imagenes'!$F$16),"")</f>
        <v>800 x 600 px</v>
      </c>
      <c r="J23" s="76" t="s">
        <v>187</v>
      </c>
      <c r="K23" s="77"/>
    </row>
    <row r="24" spans="1:11" s="12" customFormat="1" ht="141" customHeight="1" x14ac:dyDescent="0.25">
      <c r="A24" s="74" t="s">
        <v>176</v>
      </c>
      <c r="B24" s="75" t="s">
        <v>160</v>
      </c>
      <c r="C24" s="25" t="str">
        <f t="shared" si="6"/>
        <v>Cuaderno de Estudio</v>
      </c>
      <c r="D24" s="72" t="s">
        <v>148</v>
      </c>
      <c r="E24" s="72" t="s">
        <v>146</v>
      </c>
      <c r="F24" s="14" t="str">
        <f t="shared" si="7"/>
        <v>MA_05_01_CO_IMG15_small</v>
      </c>
      <c r="G24" s="14" t="str">
        <f>IF(F24&lt;&gt;"",IF($G$4="Recurso",IF(LEFT($G$5,1)="M",VLOOKUP($G$5,'Definición técnica de imagenes'!$A$3:$G$17,5,FALSE),IF($G$5="F1",'Definición técnica de imagenes'!$E$15,'Definición técnica de imagenes'!$F$13)),'Definición técnica de imagenes'!$E$16),"")</f>
        <v>526 x 370 px</v>
      </c>
      <c r="H24" s="14" t="str">
        <f t="shared" si="8"/>
        <v>MA_05_01_CO_IMG15_zoom</v>
      </c>
      <c r="I24" s="14" t="str">
        <f>IF(OR(B24&lt;&gt;"",J24&lt;&gt;""),IF($G$4="Recurso",IF(LEFT($G$5,1)="M",VLOOKUP($G$5,'Definición técnica de imagenes'!$A$3:$G$17,6,FALSE),IF($G$5="F1","","")),'Definición técnica de imagenes'!$F$16),"")</f>
        <v>800 x 600 px</v>
      </c>
      <c r="J24" s="76" t="s">
        <v>167</v>
      </c>
      <c r="K24" s="77"/>
    </row>
    <row r="25" spans="1:11" s="12" customFormat="1" ht="167.1" customHeight="1" x14ac:dyDescent="0.25">
      <c r="A25" s="74" t="s">
        <v>178</v>
      </c>
      <c r="B25" s="75" t="s">
        <v>160</v>
      </c>
      <c r="C25" s="25" t="str">
        <f t="shared" si="6"/>
        <v>Cuaderno de Estudio</v>
      </c>
      <c r="D25" s="14" t="s">
        <v>148</v>
      </c>
      <c r="E25" s="14" t="s">
        <v>146</v>
      </c>
      <c r="F25" s="14" t="str">
        <f t="shared" si="7"/>
        <v>MA_05_01_CO_IMG16_small</v>
      </c>
      <c r="G25" s="14" t="str">
        <f>IF(F25&lt;&gt;"",IF($G$4="Recurso",IF(LEFT($G$5,1)="M",VLOOKUP($G$5,'Definición técnica de imagenes'!$A$3:$G$17,5,FALSE),IF($G$5="F1",'Definición técnica de imagenes'!$E$15,'Definición técnica de imagenes'!$F$13)),'Definición técnica de imagenes'!$E$16),"")</f>
        <v>526 x 370 px</v>
      </c>
      <c r="H25" s="14" t="str">
        <f t="shared" si="8"/>
        <v>MA_05_01_CO_IMG16_zoom</v>
      </c>
      <c r="I25" s="14" t="str">
        <f>IF(OR(B25&lt;&gt;"",J25&lt;&gt;""),IF($G$4="Recurso",IF(LEFT($G$5,1)="M",VLOOKUP($G$5,'Definición técnica de imagenes'!$A$3:$G$17,6,FALSE),IF($G$5="F1","","")),'Definición técnica de imagenes'!$F$16),"")</f>
        <v>800 x 600 px</v>
      </c>
      <c r="J25" s="80" t="s">
        <v>168</v>
      </c>
      <c r="K25" s="20"/>
    </row>
    <row r="26" spans="1:11" s="12" customFormat="1" x14ac:dyDescent="0.25">
      <c r="A26" s="13" t="str">
        <f>IF(OR(B26&lt;&gt;"",J26&lt;&gt;""),CONCATENATE(LEFT(#REF!,3),IF(MID(#REF!,4,2)+1&lt;10,CONCATENATE("0",MID(#REF!,4,2)+1))),"")</f>
        <v/>
      </c>
      <c r="B26" s="26"/>
      <c r="C26" s="26"/>
      <c r="D26" s="14"/>
      <c r="E26" s="14"/>
      <c r="F26" s="14" t="str">
        <f t="shared" si="7"/>
        <v/>
      </c>
      <c r="G26" s="14" t="str">
        <f>IF(F26&lt;&gt;"",IF($G$4="Recurso",IF(LEFT($G$5,1)="M",VLOOKUP($G$5,'Definición técnica de imagenes'!$A$3:$G$17,5,FALSE),IF($G$5="F1",'Definición técnica de imagenes'!$E$15,'Definición técnica de imagenes'!$F$13)),'Definición técnica de imagenes'!$E$16),"")</f>
        <v/>
      </c>
      <c r="H26" s="14" t="str">
        <f t="shared" si="8"/>
        <v/>
      </c>
      <c r="I26" s="14" t="str">
        <f>IF(OR(B26&lt;&gt;"",J26&lt;&gt;""),IF($G$4="Recurso",IF(LEFT($G$5,1)="M",VLOOKUP($G$5,'Definición técnica de imagenes'!$A$3:$G$17,6,FALSE),IF($G$5="F1","","")),'Definición técnica de imagenes'!$F$16),"")</f>
        <v/>
      </c>
      <c r="J26" s="14"/>
      <c r="K26" s="19"/>
    </row>
    <row r="27" spans="1:11" s="12" customFormat="1" x14ac:dyDescent="0.25">
      <c r="A27" s="13" t="str">
        <f t="shared" ref="A27:A30" si="19">IF(OR(B27&lt;&gt;"",J27&lt;&gt;""),CONCATENATE(LEFT(A26,3),IF(MID(A26,4,2)+1&lt;10,CONCATENATE("0",MID(A26,4,2)+1))),"")</f>
        <v/>
      </c>
      <c r="B27" s="26"/>
      <c r="C27" s="26"/>
      <c r="D27" s="14"/>
      <c r="E27" s="14"/>
      <c r="F27" s="14" t="str">
        <f t="shared" si="7"/>
        <v/>
      </c>
      <c r="G27" s="14" t="str">
        <f>IF(F27&lt;&gt;"",IF($G$4="Recurso",IF(LEFT($G$5,1)="M",VLOOKUP($G$5,'Definición técnica de imagenes'!$A$3:$G$17,5,FALSE),IF($G$5="F1",'Definición técnica de imagenes'!$E$15,'Definición técnica de imagenes'!$F$13)),'Definición técnica de imagenes'!$E$16),"")</f>
        <v/>
      </c>
      <c r="H27" s="14" t="str">
        <f t="shared" si="8"/>
        <v/>
      </c>
      <c r="I27" s="14" t="str">
        <f>IF(OR(B27&lt;&gt;"",J27&lt;&gt;""),IF($G$4="Recurso",IF(LEFT($G$5,1)="M",VLOOKUP($G$5,'Definición técnica de imagenes'!$A$3:$G$17,6,FALSE),IF($G$5="F1","","")),'Definición técnica de imagenes'!$F$16),"")</f>
        <v/>
      </c>
      <c r="J27" s="19"/>
      <c r="K27" s="19"/>
    </row>
    <row r="28" spans="1:11" s="12" customFormat="1" x14ac:dyDescent="0.25">
      <c r="A28" s="13" t="str">
        <f t="shared" si="19"/>
        <v/>
      </c>
      <c r="B28" s="25"/>
      <c r="C28" s="25"/>
      <c r="D28" s="14"/>
      <c r="E28" s="14"/>
      <c r="F28" s="14" t="str">
        <f t="shared" si="7"/>
        <v/>
      </c>
      <c r="G28" s="14" t="str">
        <f>IF(F28&lt;&gt;"",IF($G$4="Recurso",IF(LEFT($G$5,1)="M",VLOOKUP($G$5,'Definición técnica de imagenes'!$A$3:$G$17,5,FALSE),IF($G$5="F1",'Definición técnica de imagenes'!$E$15,'Definición técnica de imagenes'!$F$13)),'Definición técnica de imagenes'!$E$16),"")</f>
        <v/>
      </c>
      <c r="H28" s="14" t="str">
        <f t="shared" si="8"/>
        <v/>
      </c>
      <c r="I28" s="14" t="str">
        <f>IF(OR(B28&lt;&gt;"",J28&lt;&gt;""),IF($G$4="Recurso",IF(LEFT($G$5,1)="M",VLOOKUP($G$5,'Definición técnica de imagenes'!$A$3:$G$17,6,FALSE),IF($G$5="F1","","")),'Definición técnica de imagenes'!$F$16),"")</f>
        <v/>
      </c>
      <c r="J28" s="19"/>
      <c r="K28" s="19"/>
    </row>
    <row r="29" spans="1:11" s="12" customFormat="1" x14ac:dyDescent="0.25">
      <c r="A29" s="13" t="str">
        <f t="shared" si="19"/>
        <v/>
      </c>
      <c r="B29" s="26"/>
      <c r="C29" s="26"/>
      <c r="D29" s="14"/>
      <c r="E29" s="14"/>
      <c r="F29" s="14" t="str">
        <f t="shared" si="7"/>
        <v/>
      </c>
      <c r="G29" s="14" t="str">
        <f>IF(F29&lt;&gt;"",IF($G$4="Recurso",IF(LEFT($G$5,1)="M",VLOOKUP($G$5,'Definición técnica de imagenes'!$A$3:$G$17,5,FALSE),IF($G$5="F1",'Definición técnica de imagenes'!$E$15,'Definición técnica de imagenes'!$F$13)),'Definición técnica de imagenes'!$E$16),"")</f>
        <v/>
      </c>
      <c r="H29" s="14" t="str">
        <f t="shared" si="8"/>
        <v/>
      </c>
      <c r="I29" s="14" t="str">
        <f>IF(OR(B29&lt;&gt;"",J29&lt;&gt;""),IF($G$4="Recurso",IF(LEFT($G$5,1)="M",VLOOKUP($G$5,'Definición técnica de imagenes'!$A$3:$G$17,6,FALSE),IF($G$5="F1","","")),'Definición técnica de imagenes'!$F$16),"")</f>
        <v/>
      </c>
      <c r="J29" s="19"/>
      <c r="K29" s="19"/>
    </row>
    <row r="30" spans="1:11" s="12" customFormat="1" x14ac:dyDescent="0.25">
      <c r="A30" s="13" t="str">
        <f t="shared" si="19"/>
        <v/>
      </c>
      <c r="B30" s="26"/>
      <c r="C30" s="26"/>
      <c r="D30" s="14"/>
      <c r="E30" s="14"/>
      <c r="F30" s="14" t="str">
        <f t="shared" si="7"/>
        <v/>
      </c>
      <c r="G30" s="14" t="str">
        <f>IF(F30&lt;&gt;"",IF($G$4="Recurso",IF(LEFT($G$5,1)="M",VLOOKUP($G$5,'Definición técnica de imagenes'!$A$3:$G$17,5,FALSE),IF($G$5="F1",'Definición técnica de imagenes'!$E$15,'Definición técnica de imagenes'!$F$13)),'Definición técnica de imagenes'!$E$16),"")</f>
        <v/>
      </c>
      <c r="H30" s="14" t="str">
        <f t="shared" si="8"/>
        <v/>
      </c>
      <c r="I30" s="14" t="str">
        <f>IF(OR(B30&lt;&gt;"",J30&lt;&gt;""),IF($G$4="Recurso",IF(LEFT($G$5,1)="M",VLOOKUP($G$5,'Definición técnica de imagenes'!$A$3:$G$17,6,FALSE),IF($G$5="F1","","")),'Definición técnica de imagenes'!$F$16),"")</f>
        <v/>
      </c>
      <c r="J30" s="19"/>
      <c r="K30" s="19"/>
    </row>
    <row r="31" spans="1:11" s="12" customFormat="1" x14ac:dyDescent="0.25">
      <c r="A31" s="13"/>
      <c r="B31" s="26"/>
      <c r="C31" s="26"/>
      <c r="D31" s="14"/>
      <c r="E31" s="14"/>
      <c r="F31" s="14" t="str">
        <f t="shared" si="7"/>
        <v/>
      </c>
      <c r="G31" s="14" t="str">
        <f>IF(F31&lt;&gt;"",IF($G$4="Recurso",IF(LEFT($G$5,1)="M",VLOOKUP($G$5,'Definición técnica de imagenes'!$A$3:$G$17,5,FALSE),IF($G$5="F1",'Definición técnica de imagenes'!$E$15,'Definición técnica de imagenes'!$F$13)),'Definición técnica de imagenes'!$E$16),"")</f>
        <v/>
      </c>
      <c r="H31" s="14" t="str">
        <f t="shared" si="8"/>
        <v/>
      </c>
      <c r="I31" s="14" t="str">
        <f>IF(OR(B31&lt;&gt;"",J31&lt;&gt;""),IF($G$4="Recurso",IF(LEFT($G$5,1)="M",VLOOKUP($G$5,'Definición técnica de imagenes'!$A$3:$G$17,6,FALSE),IF($G$5="F1","","")),'Definición técnica de imagenes'!$F$16),"")</f>
        <v/>
      </c>
      <c r="J31" s="19"/>
      <c r="K31" s="19"/>
    </row>
    <row r="32" spans="1:11" s="12" customFormat="1" x14ac:dyDescent="0.25">
      <c r="A32" s="13"/>
      <c r="B32" s="26"/>
      <c r="C32" s="26"/>
      <c r="D32" s="14"/>
      <c r="E32" s="14"/>
      <c r="F32" s="14" t="str">
        <f t="shared" si="7"/>
        <v/>
      </c>
      <c r="G32" s="14" t="str">
        <f>IF(F32&lt;&gt;"",IF($G$4="Recurso",IF(LEFT($G$5,1)="M",VLOOKUP($G$5,'Definición técnica de imagenes'!$A$3:$G$17,5,FALSE),IF($G$5="F1",'Definición técnica de imagenes'!$E$15,'Definición técnica de imagenes'!$F$13)),'Definición técnica de imagenes'!$E$16),"")</f>
        <v/>
      </c>
      <c r="H32" s="14" t="str">
        <f t="shared" si="8"/>
        <v/>
      </c>
      <c r="I32" s="14" t="str">
        <f>IF(OR(B32&lt;&gt;"",J32&lt;&gt;""),IF($G$4="Recurso",IF(LEFT($G$5,1)="M",VLOOKUP($G$5,'Definición técnica de imagenes'!$A$3:$G$17,6,FALSE),IF($G$5="F1","","")),'Definición técnica de imagenes'!$F$16),"")</f>
        <v/>
      </c>
      <c r="J32" s="19"/>
      <c r="K32" s="19"/>
    </row>
    <row r="33" spans="1:11" s="12" customFormat="1" x14ac:dyDescent="0.25">
      <c r="A33" s="13"/>
      <c r="B33" s="26"/>
      <c r="C33" s="26"/>
      <c r="D33" s="14"/>
      <c r="E33" s="14"/>
      <c r="F33" s="14" t="str">
        <f t="shared" si="7"/>
        <v/>
      </c>
      <c r="G33" s="14" t="str">
        <f>IF(F33&lt;&gt;"",IF($G$4="Recurso",IF(LEFT($G$5,1)="M",VLOOKUP($G$5,'Definición técnica de imagenes'!$A$3:$G$17,5,FALSE),IF($G$5="F1",'Definición técnica de imagenes'!$E$15,'Definición técnica de imagenes'!$F$13)),'Definición técnica de imagenes'!$E$16),"")</f>
        <v/>
      </c>
      <c r="H33" s="14" t="str">
        <f t="shared" si="8"/>
        <v/>
      </c>
      <c r="I33" s="14" t="str">
        <f>IF(OR(B33&lt;&gt;"",J33&lt;&gt;""),IF($G$4="Recurso",IF(LEFT($G$5,1)="M",VLOOKUP($G$5,'Definición técnica de imagenes'!$A$3:$G$17,6,FALSE),IF($G$5="F1","","")),'Definición técnica de imagenes'!$F$16),"")</f>
        <v/>
      </c>
      <c r="J33" s="19"/>
      <c r="K33" s="19"/>
    </row>
    <row r="34" spans="1:11" s="12" customFormat="1" x14ac:dyDescent="0.25">
      <c r="A34" s="13"/>
      <c r="B34" s="26"/>
      <c r="C34" s="26"/>
      <c r="D34" s="14"/>
      <c r="E34" s="14"/>
      <c r="F34" s="14" t="str">
        <f t="shared" si="7"/>
        <v/>
      </c>
      <c r="G34" s="14" t="str">
        <f>IF(F34&lt;&gt;"",IF($G$4="Recurso",IF(LEFT($G$5,1)="M",VLOOKUP($G$5,'Definición técnica de imagenes'!$A$3:$G$17,5,FALSE),IF($G$5="F1",'Definición técnica de imagenes'!$E$15,'Definición técnica de imagenes'!$F$13)),'Definición técnica de imagenes'!$E$16),"")</f>
        <v/>
      </c>
      <c r="H34" s="14" t="str">
        <f t="shared" si="8"/>
        <v/>
      </c>
      <c r="I34" s="14" t="str">
        <f>IF(OR(B34&lt;&gt;"",J34&lt;&gt;""),IF($G$4="Recurso",IF(LEFT($G$5,1)="M",VLOOKUP($G$5,'Definición técnica de imagenes'!$A$3:$G$17,6,FALSE),IF($G$5="F1","","")),'Definición técnica de imagenes'!$F$16),"")</f>
        <v/>
      </c>
      <c r="J34" s="19"/>
      <c r="K34" s="15"/>
    </row>
    <row r="35" spans="1:11" s="12" customFormat="1" x14ac:dyDescent="0.25">
      <c r="A35" s="13"/>
      <c r="B35" s="25"/>
      <c r="C35" s="25"/>
      <c r="D35" s="14"/>
      <c r="E35" s="14"/>
      <c r="F35" s="14" t="str">
        <f t="shared" si="7"/>
        <v/>
      </c>
      <c r="G35" s="14" t="str">
        <f>IF(F35&lt;&gt;"",IF($G$4="Recurso",IF(LEFT($G$5,1)="M",VLOOKUP($G$5,'Definición técnica de imagenes'!$A$3:$G$17,5,FALSE),IF($G$5="F1",'Definición técnica de imagenes'!$E$15,'Definición técnica de imagenes'!$F$13)),'Definición técnica de imagenes'!$E$16),"")</f>
        <v/>
      </c>
      <c r="H35" s="14" t="str">
        <f t="shared" si="8"/>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7"/>
        <v/>
      </c>
      <c r="G36" s="14" t="str">
        <f>IF(F36&lt;&gt;"",IF($G$4="Recurso",IF(LEFT($G$5,1)="M",VLOOKUP($G$5,'Definición técnica de imagenes'!$A$3:$G$17,5,FALSE),IF($G$5="F1",'Definición técnica de imagenes'!$E$15,'Definición técnica de imagenes'!$F$13)),'Definición técnica de imagenes'!$E$16),"")</f>
        <v/>
      </c>
      <c r="H36" s="14" t="str">
        <f t="shared" si="8"/>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7"/>
        <v/>
      </c>
      <c r="G37" s="14" t="str">
        <f>IF(F37&lt;&gt;"",IF($G$4="Recurso",IF(LEFT($G$5,1)="M",VLOOKUP($G$5,'Definición técnica de imagenes'!$A$3:$G$17,5,FALSE),IF($G$5="F1",'Definición técnica de imagenes'!$E$15,'Definición técnica de imagenes'!$F$13)),'Definición técnica de imagenes'!$E$16),"")</f>
        <v/>
      </c>
      <c r="H37" s="14" t="str">
        <f t="shared" si="8"/>
        <v/>
      </c>
      <c r="I37" s="14" t="str">
        <f>IF(OR(B37&lt;&gt;"",J37&lt;&gt;""),IF($G$4="Recurso",IF(LEFT($G$5,1)="M",VLOOKUP($G$5,'Definición técnica de imagenes'!$A$3:$G$17,6,FALSE),IF($G$5="F1","","")),'Definición técnica de imagenes'!$F$16),"")</f>
        <v/>
      </c>
      <c r="J37" s="21"/>
      <c r="K37" s="15"/>
    </row>
    <row r="38" spans="1:11" s="12" customFormat="1" x14ac:dyDescent="0.25">
      <c r="A38" s="13"/>
      <c r="B38" s="28"/>
      <c r="C38" s="28"/>
      <c r="D38" s="14"/>
      <c r="E38" s="14"/>
      <c r="F38" s="14" t="str">
        <f t="shared" si="7"/>
        <v/>
      </c>
      <c r="G38" s="14" t="str">
        <f>IF(F38&lt;&gt;"",IF($G$4="Recurso",IF(LEFT($G$5,1)="M",VLOOKUP($G$5,'Definición técnica de imagenes'!$A$3:$G$17,5,FALSE),IF($G$5="F1",'Definición técnica de imagenes'!$E$15,'Definición técnica de imagenes'!$F$13)),'Definición técnica de imagenes'!$E$16),"")</f>
        <v/>
      </c>
      <c r="H38" s="14" t="str">
        <f t="shared" si="8"/>
        <v/>
      </c>
      <c r="I38" s="14" t="str">
        <f>IF(OR(B38&lt;&gt;"",J38&lt;&gt;""),IF($G$4="Recurso",IF(LEFT($G$5,1)="M",VLOOKUP($G$5,'Definición técnica de imagenes'!$A$3:$G$17,6,FALSE),IF($G$5="F1","","")),'Definición técnica de imagenes'!$F$16),"")</f>
        <v/>
      </c>
      <c r="J38" s="22"/>
      <c r="K38" s="15"/>
    </row>
    <row r="39" spans="1:11" s="12" customFormat="1" x14ac:dyDescent="0.25">
      <c r="A39" s="13"/>
      <c r="B39" s="25"/>
      <c r="C39" s="25"/>
      <c r="D39" s="14"/>
      <c r="E39" s="14"/>
      <c r="F39" s="14" t="str">
        <f t="shared" si="7"/>
        <v/>
      </c>
      <c r="G39" s="14" t="str">
        <f>IF(F39&lt;&gt;"",IF($G$4="Recurso",IF(LEFT($G$5,1)="M",VLOOKUP($G$5,'Definición técnica de imagenes'!$A$3:$G$17,5,FALSE),IF($G$5="F1",'Definición técnica de imagenes'!$E$15,'Definición técnica de imagenes'!$F$13)),'Definición técnica de imagenes'!$E$16),"")</f>
        <v/>
      </c>
      <c r="H39" s="14" t="str">
        <f t="shared" si="8"/>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7"/>
        <v/>
      </c>
      <c r="G40" s="14" t="str">
        <f>IF(F40&lt;&gt;"",IF($G$4="Recurso",IF(LEFT($G$5,1)="M",VLOOKUP($G$5,'Definición técnica de imagenes'!$A$3:$G$17,5,FALSE),IF($G$5="F1",'Definición técnica de imagenes'!$E$15,'Definición técnica de imagenes'!$F$13)),'Definición técnica de imagenes'!$E$16),"")</f>
        <v/>
      </c>
      <c r="H40" s="14" t="str">
        <f t="shared" si="8"/>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7"/>
        <v/>
      </c>
      <c r="G41" s="14" t="str">
        <f>IF(F41&lt;&gt;"",IF($G$4="Recurso",IF(LEFT($G$5,1)="M",VLOOKUP($G$5,'Definición técnica de imagenes'!$A$3:$G$17,5,FALSE),IF($G$5="F1",'Definición técnica de imagenes'!$E$15,'Definición técnica de imagenes'!$F$13)),'Definición técnica de imagenes'!$E$16),"")</f>
        <v/>
      </c>
      <c r="H41" s="14" t="str">
        <f t="shared" si="8"/>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7"/>
        <v/>
      </c>
      <c r="G42" s="14" t="str">
        <f>IF(F42&lt;&gt;"",IF($G$4="Recurso",IF(LEFT($G$5,1)="M",VLOOKUP($G$5,'Definición técnica de imagenes'!$A$3:$G$17,5,FALSE),IF($G$5="F1",'Definición técnica de imagenes'!$E$15,'Definición técnica de imagenes'!$F$13)),'Definición técnica de imagenes'!$E$16),"")</f>
        <v/>
      </c>
      <c r="H42" s="14" t="str">
        <f t="shared" si="8"/>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7"/>
        <v/>
      </c>
      <c r="G43" s="14" t="str">
        <f>IF(F43&lt;&gt;"",IF($G$4="Recurso",IF(LEFT($G$5,1)="M",VLOOKUP($G$5,'Definición técnica de imagenes'!$A$3:$G$17,5,FALSE),IF($G$5="F1",'Definición técnica de imagenes'!$E$15,'Definición técnica de imagenes'!$F$13)),'Definición técnica de imagenes'!$E$16),"")</f>
        <v/>
      </c>
      <c r="H43" s="14" t="str">
        <f t="shared" si="8"/>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7"/>
        <v/>
      </c>
      <c r="G44" s="14" t="str">
        <f>IF(F44&lt;&gt;"",IF($G$4="Recurso",IF(LEFT($G$5,1)="M",VLOOKUP($G$5,'Definición técnica de imagenes'!$A$3:$G$17,5,FALSE),IF($G$5="F1",'Definición técnica de imagenes'!$E$15,'Definición técnica de imagenes'!$F$13)),'Definición técnica de imagenes'!$E$16),"")</f>
        <v/>
      </c>
      <c r="H44" s="14" t="str">
        <f t="shared" si="8"/>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7"/>
        <v/>
      </c>
      <c r="G45" s="14" t="str">
        <f>IF(F45&lt;&gt;"",IF($G$4="Recurso",IF(LEFT($G$5,1)="M",VLOOKUP($G$5,'Definición técnica de imagenes'!$A$3:$G$17,5,FALSE),IF($G$5="F1",'Definición técnica de imagenes'!$E$15,'Definición técnica de imagenes'!$F$13)),'Definición técnica de imagenes'!$E$16),"")</f>
        <v/>
      </c>
      <c r="H45" s="14" t="str">
        <f t="shared" si="8"/>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7"/>
        <v/>
      </c>
      <c r="G46" s="14" t="str">
        <f>IF(F46&lt;&gt;"",IF($G$4="Recurso",IF(LEFT($G$5,1)="M",VLOOKUP($G$5,'Definición técnica de imagenes'!$A$3:$G$17,5,FALSE),IF($G$5="F1",'Definición técnica de imagenes'!$E$15,'Definición técnica de imagenes'!$F$13)),'Definición técnica de imagenes'!$E$16),"")</f>
        <v/>
      </c>
      <c r="H46" s="14" t="str">
        <f t="shared" si="8"/>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7"/>
        <v/>
      </c>
      <c r="G47" s="14" t="str">
        <f>IF(F47&lt;&gt;"",IF($G$4="Recurso",IF(LEFT($G$5,1)="M",VLOOKUP($G$5,'Definición técnica de imagenes'!$A$3:$G$17,5,FALSE),IF($G$5="F1",'Definición técnica de imagenes'!$E$15,'Definición técnica de imagenes'!$F$13)),'Definición técnica de imagenes'!$E$16),"")</f>
        <v/>
      </c>
      <c r="H47" s="14" t="str">
        <f t="shared" si="8"/>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7"/>
        <v/>
      </c>
      <c r="G48" s="14" t="str">
        <f>IF(F48&lt;&gt;"",IF($G$4="Recurso",IF(LEFT($G$5,1)="M",VLOOKUP($G$5,'Definición técnica de imagenes'!$A$3:$G$17,5,FALSE),IF($G$5="F1",'Definición técnica de imagenes'!$E$15,'Definición técnica de imagenes'!$F$13)),'Definición técnica de imagenes'!$E$16),"")</f>
        <v/>
      </c>
      <c r="H48" s="14" t="str">
        <f t="shared" si="8"/>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7"/>
        <v/>
      </c>
      <c r="G49" s="14" t="str">
        <f>IF(F49&lt;&gt;"",IF($G$4="Recurso",IF(LEFT($G$5,1)="M",VLOOKUP($G$5,'Definición técnica de imagenes'!$A$3:$G$17,5,FALSE),IF($G$5="F1",'Definición técnica de imagenes'!$E$15,'Definición técnica de imagenes'!$F$13)),'Definición técnica de imagenes'!$E$16),"")</f>
        <v/>
      </c>
      <c r="H49" s="14" t="str">
        <f t="shared" si="8"/>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7"/>
        <v/>
      </c>
      <c r="G50" s="14" t="str">
        <f>IF(F50&lt;&gt;"",IF($G$4="Recurso",IF(LEFT($G$5,1)="M",VLOOKUP($G$5,'Definición técnica de imagenes'!$A$3:$G$17,5,FALSE),IF($G$5="F1",'Definición técnica de imagenes'!$E$15,'Definición técnica de imagenes'!$F$13)),'Definición técnica de imagenes'!$E$16),"")</f>
        <v/>
      </c>
      <c r="H50" s="14" t="str">
        <f t="shared" si="8"/>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7"/>
        <v/>
      </c>
      <c r="G52" s="14" t="str">
        <f>IF(F52&lt;&gt;"",IF($G$4="Recurso",IF(LEFT($G$5,1)="M",VLOOKUP($G$5,'Definición técnica de imagenes'!$A$3:$G$17,5,FALSE),IF($G$5="F1",'Definición técnica de imagenes'!$E$15,'Definición técnica de imagenes'!$F$13)),'Definición técnica de imagenes'!$E$16),"")</f>
        <v/>
      </c>
      <c r="H52" s="14" t="str">
        <f t="shared" si="8"/>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7"/>
        <v/>
      </c>
      <c r="G53" s="14" t="str">
        <f>IF(F53&lt;&gt;"",IF($G$4="Recurso",IF(LEFT($G$5,1)="M",VLOOKUP($G$5,'Definición técnica de imagenes'!$A$3:$G$17,5,FALSE),IF($G$5="F1",'Definición técnica de imagenes'!$E$15,'Definición técnica de imagenes'!$F$13)),'Definición técnica de imagenes'!$E$16),"")</f>
        <v/>
      </c>
      <c r="H53" s="14" t="str">
        <f t="shared" si="8"/>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7"/>
        <v/>
      </c>
      <c r="G54" s="14" t="str">
        <f>IF(F54&lt;&gt;"",IF($G$4="Recurso",IF(LEFT($G$5,1)="M",VLOOKUP($G$5,'Definición técnica de imagenes'!$A$3:$G$17,5,FALSE),IF($G$5="F1",'Definición técnica de imagenes'!$E$15,'Definición técnica de imagenes'!$F$13)),'Definición técnica de imagenes'!$E$16),"")</f>
        <v/>
      </c>
      <c r="H54" s="14" t="str">
        <f t="shared" si="8"/>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7"/>
        <v/>
      </c>
      <c r="G55" s="14" t="str">
        <f>IF(F55&lt;&gt;"",IF($G$4="Recurso",IF(LEFT($G$5,1)="M",VLOOKUP($G$5,'Definición técnica de imagenes'!$A$3:$G$17,5,FALSE),IF($G$5="F1",'Definición técnica de imagenes'!$E$15,'Definición técnica de imagenes'!$F$13)),'Definición técnica de imagenes'!$E$16),"")</f>
        <v/>
      </c>
      <c r="H55" s="14" t="str">
        <f t="shared" si="8"/>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7"/>
        <v/>
      </c>
      <c r="G56" s="14" t="str">
        <f>IF(F56&lt;&gt;"",IF($G$4="Recurso",IF(LEFT($G$5,1)="M",VLOOKUP($G$5,'Definición técnica de imagenes'!$A$3:$G$17,5,FALSE),IF($G$5="F1",'Definición técnica de imagenes'!$E$15,'Definición técnica de imagenes'!$F$13)),'Definición técnica de imagenes'!$E$16),"")</f>
        <v/>
      </c>
      <c r="H56" s="14" t="str">
        <f t="shared" si="8"/>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7"/>
        <v/>
      </c>
      <c r="G57" s="14" t="str">
        <f>IF(F57&lt;&gt;"",IF($G$4="Recurso",IF(LEFT($G$5,1)="M",VLOOKUP($G$5,'Definición técnica de imagenes'!$A$3:$G$17,5,FALSE),IF($G$5="F1",'Definición técnica de imagenes'!$E$15,'Definición técnica de imagenes'!$F$13)),'Definición técnica de imagenes'!$E$16),"")</f>
        <v/>
      </c>
      <c r="H57" s="14" t="str">
        <f t="shared" si="8"/>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7"/>
        <v/>
      </c>
      <c r="G58" s="14" t="str">
        <f>IF(F58&lt;&gt;"",IF($G$4="Recurso",IF(LEFT($G$5,1)="M",VLOOKUP($G$5,'Definición técnica de imagenes'!$A$3:$G$17,5,FALSE),IF($G$5="F1",'Definición técnica de imagenes'!$E$15,'Definición técnica de imagenes'!$F$13)),'Definición técnica de imagenes'!$E$16),"")</f>
        <v/>
      </c>
      <c r="H58" s="14" t="str">
        <f t="shared" si="8"/>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IF(OR(B60&lt;&gt;"",J60&lt;&gt;""),IF($G$4="Recurso",IF(LEFT($G$5,1)="M",VLOOKUP($G$5,'Definición técnica de imagenes'!$A$3:$G$17,6,FALSE),IF($G$5="F1","","")),'Definición técnica de imagenes'!$F$16),"")</f>
        <v/>
      </c>
      <c r="J60" s="14"/>
      <c r="K60" s="15"/>
    </row>
    <row r="61" spans="1:11" s="12" customFormat="1" x14ac:dyDescent="0.25">
      <c r="A61" s="13"/>
      <c r="B61" s="25"/>
      <c r="C61" s="25"/>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7"/>
        <v/>
      </c>
      <c r="G69" s="14" t="str">
        <f>IF(F69&lt;&gt;"",IF($G$4="Recurso",IF(LEFT($G$5,1)="M",VLOOKUP($G$5,'Definición técnica de imagenes'!$A$3:$G$17,5,FALSE),IF($G$5="F1",'Definición técnica de imagenes'!$E$15,'Definición técnica de imagenes'!$F$13)),'Definición técnica de imagenes'!$E$16),"")</f>
        <v/>
      </c>
      <c r="H69" s="14" t="str">
        <f t="shared" si="8"/>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7"/>
        <v/>
      </c>
      <c r="G70" s="14" t="str">
        <f>IF(F70&lt;&gt;"",IF($G$4="Recurso",IF(LEFT($G$5,1)="M",VLOOKUP($G$5,'Definición técnica de imagenes'!$A$3:$G$17,5,FALSE),IF($G$5="F1",'Definición técnica de imagenes'!$E$15,'Definición técnica de imagenes'!$F$13)),'Definición técnica de imagenes'!$E$16),"")</f>
        <v/>
      </c>
      <c r="H70" s="14" t="str">
        <f t="shared" si="8"/>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7"/>
        <v/>
      </c>
      <c r="G71" s="14" t="str">
        <f>IF(F71&lt;&gt;"",IF($G$4="Recurso",IF(LEFT($G$5,1)="M",VLOOKUP($G$5,'Definición técnica de imagenes'!$A$3:$G$17,5,FALSE),IF($G$5="F1",'Definición técnica de imagenes'!$E$15,'Definición técnica de imagenes'!$F$13)),'Definición técnica de imagenes'!$E$16),"")</f>
        <v/>
      </c>
      <c r="H71" s="14" t="str">
        <f t="shared" si="8"/>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7"/>
        <v/>
      </c>
      <c r="G72" s="14" t="str">
        <f>IF(F72&lt;&gt;"",IF($G$4="Recurso",IF(LEFT($G$5,1)="M",VLOOKUP($G$5,'Definición técnica de imagenes'!$A$3:$G$17,5,FALSE),IF($G$5="F1",'Definición técnica de imagenes'!$E$15,'Definición técnica de imagenes'!$F$13)),'Definición técnica de imagenes'!$E$16),"")</f>
        <v/>
      </c>
      <c r="H72" s="14" t="str">
        <f t="shared" si="8"/>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7"/>
        <v/>
      </c>
      <c r="G73" s="14" t="str">
        <f>IF(F73&lt;&gt;"",IF($G$4="Recurso",IF(LEFT($G$5,1)="M",VLOOKUP($G$5,'Definición técnica de imagenes'!$A$3:$G$17,5,FALSE),IF($G$5="F1",'Definición técnica de imagenes'!$E$15,'Definición técnica de imagenes'!$F$13)),'Definición técnica de imagenes'!$E$16),"")</f>
        <v/>
      </c>
      <c r="H73" s="14" t="str">
        <f t="shared" si="8"/>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7"/>
        <v/>
      </c>
      <c r="G74" s="14" t="str">
        <f>IF(F74&lt;&gt;"",IF($G$4="Recurso",IF(LEFT($G$5,1)="M",VLOOKUP($G$5,'Definición técnica de imagenes'!$A$3:$G$17,5,FALSE),IF($G$5="F1",'Definición técnica de imagenes'!$E$15,'Definición técnica de imagenes'!$F$13)),'Definición técnica de imagenes'!$E$16),"")</f>
        <v/>
      </c>
      <c r="H74" s="14" t="str">
        <f t="shared" si="8"/>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20">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21">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20"/>
        <v/>
      </c>
      <c r="G76" s="14" t="str">
        <f>IF(F76&lt;&gt;"",IF($G$4="Recurso",IF(LEFT($G$5,1)="M",VLOOKUP($G$5,'Definición técnica de imagenes'!$A$3:$G$17,5,FALSE),IF($G$5="F1",'Definición técnica de imagenes'!$E$15,'Definición técnica de imagenes'!$F$13)),'Definición técnica de imagenes'!$E$16),"")</f>
        <v/>
      </c>
      <c r="H76" s="14" t="str">
        <f t="shared" si="21"/>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20"/>
        <v/>
      </c>
      <c r="G77" s="14" t="str">
        <f>IF(F77&lt;&gt;"",IF($G$4="Recurso",IF(LEFT($G$5,1)="M",VLOOKUP($G$5,'Definición técnica de imagenes'!$A$3:$G$17,5,FALSE),IF($G$5="F1",'Definición técnica de imagenes'!$E$15,'Definición técnica de imagenes'!$F$13)),'Definición técnica de imagenes'!$E$16),"")</f>
        <v/>
      </c>
      <c r="H77" s="14" t="str">
        <f t="shared" si="21"/>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20"/>
        <v/>
      </c>
      <c r="G78" s="14" t="str">
        <f>IF(F78&lt;&gt;"",IF($G$4="Recurso",IF(LEFT($G$5,1)="M",VLOOKUP($G$5,'Definición técnica de imagenes'!$A$3:$G$17,5,FALSE),IF($G$5="F1",'Definición técnica de imagenes'!$E$15,'Definición técnica de imagenes'!$F$13)),'Definición técnica de imagenes'!$E$16),"")</f>
        <v/>
      </c>
      <c r="H78" s="14" t="str">
        <f t="shared" si="21"/>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20"/>
        <v/>
      </c>
      <c r="G79" s="14" t="str">
        <f>IF(F79&lt;&gt;"",IF($G$4="Recurso",IF(LEFT($G$5,1)="M",VLOOKUP($G$5,'Definición técnica de imagenes'!$A$3:$G$17,5,FALSE),IF($G$5="F1",'Definición técnica de imagenes'!$E$15,'Definición técnica de imagenes'!$F$13)),'Definición técnica de imagenes'!$E$16),"")</f>
        <v/>
      </c>
      <c r="H79" s="14" t="str">
        <f t="shared" si="21"/>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20"/>
        <v/>
      </c>
      <c r="G80" s="14" t="str">
        <f>IF(F80&lt;&gt;"",IF($G$4="Recurso",IF(LEFT($G$5,1)="M",VLOOKUP($G$5,'Definición técnica de imagenes'!$A$3:$G$17,5,FALSE),IF($G$5="F1",'Definición técnica de imagenes'!$E$15,'Definición técnica de imagenes'!$F$13)),'Definición técnica de imagenes'!$E$16),"")</f>
        <v/>
      </c>
      <c r="H80" s="14" t="str">
        <f t="shared" si="21"/>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20"/>
        <v/>
      </c>
      <c r="G81" s="14" t="str">
        <f>IF(F81&lt;&gt;"",IF($G$4="Recurso",IF(LEFT($G$5,1)="M",VLOOKUP($G$5,'Definición técnica de imagenes'!$A$3:$G$17,5,FALSE),IF($G$5="F1",'Definición técnica de imagenes'!$E$15,'Definición técnica de imagenes'!$F$13)),'Definición técnica de imagenes'!$E$16),"")</f>
        <v/>
      </c>
      <c r="H81" s="14" t="str">
        <f t="shared" si="21"/>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20"/>
        <v/>
      </c>
      <c r="G82" s="14" t="str">
        <f>IF(F82&lt;&gt;"",IF($G$4="Recurso",IF(LEFT($G$5,1)="M",VLOOKUP($G$5,'Definición técnica de imagenes'!$A$3:$G$17,5,FALSE),IF($G$5="F1",'Definición técnica de imagenes'!$E$15,'Definición técnica de imagenes'!$F$13)),'Definición técnica de imagenes'!$E$16),"")</f>
        <v/>
      </c>
      <c r="H82" s="14" t="str">
        <f t="shared" si="21"/>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20"/>
        <v/>
      </c>
      <c r="G83" s="14" t="str">
        <f>IF(F83&lt;&gt;"",IF($G$4="Recurso",IF(LEFT($G$5,1)="M",VLOOKUP($G$5,'Definición técnica de imagenes'!$A$3:$G$17,5,FALSE),IF($G$5="F1",'Definición técnica de imagenes'!$E$15,'Definición técnica de imagenes'!$F$13)),'Definición técnica de imagenes'!$E$16),"")</f>
        <v/>
      </c>
      <c r="H83" s="14" t="str">
        <f t="shared" si="21"/>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20"/>
        <v/>
      </c>
      <c r="G84" s="14" t="str">
        <f>IF(F84&lt;&gt;"",IF($G$4="Recurso",IF(LEFT($G$5,1)="M",VLOOKUP($G$5,'Definición técnica de imagenes'!$A$3:$G$17,5,FALSE),IF($G$5="F1",'Definición técnica de imagenes'!$E$15,'Definición técnica de imagenes'!$F$13)),'Definición técnica de imagenes'!$E$16),"")</f>
        <v/>
      </c>
      <c r="H84" s="14" t="str">
        <f t="shared" si="21"/>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20"/>
        <v/>
      </c>
      <c r="G85" s="14" t="str">
        <f>IF(F85&lt;&gt;"",IF($G$4="Recurso",IF(LEFT($G$5,1)="M",VLOOKUP($G$5,'Definición técnica de imagenes'!$A$3:$G$17,5,FALSE),IF($G$5="F1",'Definición técnica de imagenes'!$E$15,'Definición técnica de imagenes'!$F$13)),'Definición técnica de imagenes'!$E$16),"")</f>
        <v/>
      </c>
      <c r="H85" s="14" t="str">
        <f t="shared" si="21"/>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20"/>
        <v/>
      </c>
      <c r="G86" s="14" t="str">
        <f>IF(F86&lt;&gt;"",IF($G$4="Recurso",IF(LEFT($G$5,1)="M",VLOOKUP($G$5,'Definición técnica de imagenes'!$A$3:$G$17,5,FALSE),IF($G$5="F1",'Definición técnica de imagenes'!$E$15,'Definición técnica de imagenes'!$F$13)),'Definición técnica de imagenes'!$E$16),"")</f>
        <v/>
      </c>
      <c r="H86" s="14" t="str">
        <f t="shared" si="21"/>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20"/>
        <v/>
      </c>
      <c r="G87" s="14" t="str">
        <f>IF(F87&lt;&gt;"",IF($G$4="Recurso",IF(LEFT($G$5,1)="M",VLOOKUP($G$5,'Definición técnica de imagenes'!$A$3:$G$17,5,FALSE),IF($G$5="F1",'Definición técnica de imagenes'!$E$15,'Definición técnica de imagenes'!$F$13)),'Definición técnica de imagenes'!$E$16),"")</f>
        <v/>
      </c>
      <c r="H87" s="14" t="str">
        <f t="shared" si="21"/>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20"/>
        <v/>
      </c>
      <c r="G88" s="14" t="str">
        <f>IF(F88&lt;&gt;"",IF($G$4="Recurso",IF(LEFT($G$5,1)="M",VLOOKUP($G$5,'Definición técnica de imagenes'!$A$3:$G$17,5,FALSE),IF($G$5="F1",'Definición técnica de imagenes'!$E$15,'Definición técnica de imagenes'!$F$13)),'Definición técnica de imagenes'!$E$16),"")</f>
        <v/>
      </c>
      <c r="H88" s="14" t="str">
        <f t="shared" si="21"/>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20"/>
        <v/>
      </c>
      <c r="G89" s="14" t="str">
        <f>IF(F89&lt;&gt;"",IF($G$4="Recurso",IF(LEFT($G$5,1)="M",VLOOKUP($G$5,'Definición técnica de imagenes'!$A$3:$G$17,5,FALSE),IF($G$5="F1",'Definición técnica de imagenes'!$E$15,'Definición técnica de imagenes'!$F$13)),'Definición técnica de imagenes'!$E$16),"")</f>
        <v/>
      </c>
      <c r="H89" s="14" t="str">
        <f t="shared" si="21"/>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20"/>
        <v/>
      </c>
      <c r="G90" s="14" t="str">
        <f>IF(F90&lt;&gt;"",IF($G$4="Recurso",IF(LEFT($G$5,1)="M",VLOOKUP($G$5,'Definición técnica de imagenes'!$A$3:$G$17,5,FALSE),IF($G$5="F1",'Definición técnica de imagenes'!$E$15,'Definición técnica de imagenes'!$F$13)),'Definición técnica de imagenes'!$E$16),"")</f>
        <v/>
      </c>
      <c r="H90" s="14" t="str">
        <f t="shared" si="21"/>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20"/>
        <v/>
      </c>
      <c r="G91" s="14" t="str">
        <f>IF(F91&lt;&gt;"",IF($G$4="Recurso",IF(LEFT($G$5,1)="M",VLOOKUP($G$5,'Definición técnica de imagenes'!$A$3:$G$17,5,FALSE),IF($G$5="F1",'Definición técnica de imagenes'!$E$15,'Definición técnica de imagenes'!$F$13)),'Definición técnica de imagenes'!$E$16),"")</f>
        <v/>
      </c>
      <c r="H91" s="14" t="str">
        <f t="shared" si="21"/>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20"/>
        <v/>
      </c>
      <c r="G92" s="14" t="str">
        <f>IF(F92&lt;&gt;"",IF($G$4="Recurso",IF(LEFT($G$5,1)="M",VLOOKUP($G$5,'Definición técnica de imagenes'!$A$3:$G$17,5,FALSE),IF($G$5="F1",'Definición técnica de imagenes'!$E$15,'Definición técnica de imagenes'!$F$13)),'Definición técnica de imagenes'!$E$16),"")</f>
        <v/>
      </c>
      <c r="H92" s="14" t="str">
        <f t="shared" si="21"/>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20"/>
        <v/>
      </c>
      <c r="G93" s="14" t="str">
        <f>IF(F93&lt;&gt;"",IF($G$4="Recurso",IF(LEFT($G$5,1)="M",VLOOKUP($G$5,'Definición técnica de imagenes'!$A$3:$G$17,5,FALSE),IF($G$5="F1",'Definición técnica de imagenes'!$E$15,'Definición técnica de imagenes'!$F$13)),'Definición técnica de imagenes'!$E$16),"")</f>
        <v/>
      </c>
      <c r="H93" s="14" t="str">
        <f t="shared" si="21"/>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20"/>
        <v/>
      </c>
      <c r="G94" s="14" t="str">
        <f>IF(F94&lt;&gt;"",IF($G$4="Recurso",IF(LEFT($G$5,1)="M",VLOOKUP($G$5,'Definición técnica de imagenes'!$A$3:$G$17,5,FALSE),IF($G$5="F1",'Definición técnica de imagenes'!$E$15,'Definición técnica de imagenes'!$F$13)),'Definición técnica de imagenes'!$E$16),"")</f>
        <v/>
      </c>
      <c r="H94" s="14" t="str">
        <f t="shared" si="21"/>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20"/>
        <v/>
      </c>
      <c r="G95" s="14" t="str">
        <f>IF(F95&lt;&gt;"",IF($G$4="Recurso",IF(LEFT($G$5,1)="M",VLOOKUP($G$5,'Definición técnica de imagenes'!$A$3:$G$17,5,FALSE),IF($G$5="F1",'Definición técnica de imagenes'!$E$15,'Definición técnica de imagenes'!$F$13)),'Definición técnica de imagenes'!$E$16),"")</f>
        <v/>
      </c>
      <c r="H95" s="14" t="str">
        <f t="shared" si="21"/>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20"/>
        <v/>
      </c>
      <c r="G96" s="14" t="str">
        <f>IF(F96&lt;&gt;"",IF($G$4="Recurso",IF(LEFT($G$5,1)="M",VLOOKUP($G$5,'Definición técnica de imagenes'!$A$3:$G$17,5,FALSE),IF($G$5="F1",'Definición técnica de imagenes'!$E$15,'Definición técnica de imagenes'!$F$13)),'Definición técnica de imagenes'!$E$16),"")</f>
        <v/>
      </c>
      <c r="H96" s="14" t="str">
        <f t="shared" si="21"/>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20"/>
        <v/>
      </c>
      <c r="G97" s="14" t="str">
        <f>IF(F97&lt;&gt;"",IF($G$4="Recurso",IF(LEFT($G$5,1)="M",VLOOKUP($G$5,'Definición técnica de imagenes'!$A$3:$G$17,5,FALSE),IF($G$5="F1",'Definición técnica de imagenes'!$E$15,'Definición técnica de imagenes'!$F$13)),'Definición técnica de imagenes'!$E$16),"")</f>
        <v/>
      </c>
      <c r="H97" s="14" t="str">
        <f t="shared" si="21"/>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20"/>
        <v/>
      </c>
      <c r="G98" s="14" t="str">
        <f>IF(F98&lt;&gt;"",IF($G$4="Recurso",IF(LEFT($G$5,1)="M",VLOOKUP($G$5,'Definición técnica de imagenes'!$A$3:$G$17,5,FALSE),IF($G$5="F1",'Definición técnica de imagenes'!$E$15,'Definición técnica de imagenes'!$F$13)),'Definición técnica de imagenes'!$E$16),"")</f>
        <v/>
      </c>
      <c r="H98" s="14" t="str">
        <f t="shared" si="21"/>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20"/>
        <v/>
      </c>
      <c r="G99" s="14" t="str">
        <f>IF(F99&lt;&gt;"",IF($G$4="Recurso",IF(LEFT($G$5,1)="M",VLOOKUP($G$5,'Definición técnica de imagenes'!$A$3:$G$17,5,FALSE),IF($G$5="F1",'Definición técnica de imagenes'!$E$15,'Definición técnica de imagenes'!$F$13)),'Definición técnica de imagenes'!$E$16),"")</f>
        <v/>
      </c>
      <c r="H99" s="14" t="str">
        <f t="shared" si="21"/>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20"/>
        <v/>
      </c>
      <c r="G100" s="14" t="str">
        <f>IF(F100&lt;&gt;"",IF($G$4="Recurso",IF(LEFT($G$5,1)="M",VLOOKUP($G$5,'Definición técnica de imagenes'!$A$3:$G$17,5,FALSE),IF($G$5="F1",'Definición técnica de imagenes'!$E$15,'Definición técnica de imagenes'!$F$13)),'Definición técnica de imagenes'!$E$16),"")</f>
        <v/>
      </c>
      <c r="H100" s="14" t="str">
        <f t="shared" si="21"/>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20"/>
        <v/>
      </c>
      <c r="G101" s="14" t="str">
        <f>IF(F101&lt;&gt;"",IF($G$4="Recurso",IF(LEFT($G$5,1)="M",VLOOKUP($G$5,'Definición técnica de imagenes'!$A$3:$G$17,5,FALSE),IF($G$5="F1",'Definición técnica de imagenes'!$E$15,'Definición técnica de imagenes'!$F$13)),'Definición técnica de imagenes'!$E$16),"")</f>
        <v/>
      </c>
      <c r="H101" s="14" t="str">
        <f t="shared" si="21"/>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20"/>
        <v/>
      </c>
      <c r="G102" s="14" t="str">
        <f>IF(F102&lt;&gt;"",IF($G$4="Recurso",IF(LEFT($G$5,1)="M",VLOOKUP($G$5,'Definición técnica de imagenes'!$A$3:$G$17,5,FALSE),IF($G$5="F1",'Definición técnica de imagenes'!$E$15,'Definición técnica de imagenes'!$F$13)),'Definición técnica de imagenes'!$E$16),"")</f>
        <v/>
      </c>
      <c r="H102" s="14" t="str">
        <f t="shared" si="21"/>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20"/>
        <v/>
      </c>
      <c r="G103" s="14" t="str">
        <f>IF(F103&lt;&gt;"",IF($G$4="Recurso",IF(LEFT($G$5,1)="M",VLOOKUP($G$5,'Definición técnica de imagenes'!$A$3:$G$17,5,FALSE),IF($G$5="F1",'Definición técnica de imagenes'!$E$15,'Definición técnica de imagenes'!$F$13)),'Definición técnica de imagenes'!$E$16),"")</f>
        <v/>
      </c>
      <c r="H103" s="14" t="str">
        <f t="shared" si="21"/>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20"/>
        <v/>
      </c>
      <c r="G104" s="14" t="str">
        <f>IF(F104&lt;&gt;"",IF($G$4="Recurso",IF(LEFT($G$5,1)="M",VLOOKUP($G$5,'Definición técnica de imagenes'!$A$3:$G$17,5,FALSE),IF($G$5="F1",'Definición técnica de imagenes'!$E$15,'Definición técnica de imagenes'!$F$13)),'Definición técnica de imagenes'!$E$16),"")</f>
        <v/>
      </c>
      <c r="H104" s="14" t="str">
        <f t="shared" si="21"/>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20"/>
        <v/>
      </c>
      <c r="G105" s="14" t="str">
        <f>IF(F105&lt;&gt;"",IF($G$4="Recurso",IF(LEFT($G$5,1)="M",VLOOKUP($G$5,'Definición técnica de imagenes'!$A$3:$G$17,5,FALSE),IF($G$5="F1",'Definición técnica de imagenes'!$E$15,'Definición técnica de imagenes'!$F$13)),'Definición técnica de imagenes'!$E$16),"")</f>
        <v/>
      </c>
      <c r="H105" s="14" t="str">
        <f t="shared" si="21"/>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20"/>
        <v/>
      </c>
      <c r="G106" s="14" t="str">
        <f>IF(F106&lt;&gt;"",IF($G$4="Recurso",IF(LEFT($G$5,1)="M",VLOOKUP($G$5,'Definición técnica de imagenes'!$A$3:$G$17,5,FALSE),IF($G$5="F1",'Definición técnica de imagenes'!$E$15,'Definición técnica de imagenes'!$F$13)),'Definición técnica de imagenes'!$E$16),"")</f>
        <v/>
      </c>
      <c r="H106" s="14" t="str">
        <f t="shared" si="21"/>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20"/>
        <v/>
      </c>
      <c r="G107" s="14" t="str">
        <f>IF(F107&lt;&gt;"",IF($G$4="Recurso",IF(LEFT($G$5,1)="M",VLOOKUP($G$5,'Definición técnica de imagenes'!$A$3:$G$17,5,FALSE),IF($G$5="F1",'Definición técnica de imagenes'!$E$15,'Definición técnica de imagenes'!$F$13)),'Definición técnica de imagenes'!$E$16),"")</f>
        <v/>
      </c>
      <c r="H107" s="14" t="str">
        <f t="shared" si="21"/>
        <v/>
      </c>
      <c r="I107" s="14" t="str">
        <f>IF(OR(B107&lt;&gt;"",J107&lt;&gt;""),IF($G$4="Recurso",IF(LEFT($G$5,1)="M",VLOOKUP($G$5,'Definición técnica de imagenes'!$A$3:$G$17,6,FALSE),IF($G$5="F1","","")),'Definición técnica de imagenes'!$F$16),"")</f>
        <v/>
      </c>
      <c r="J107" s="14"/>
      <c r="K107" s="15"/>
    </row>
    <row r="108" spans="1:11" x14ac:dyDescent="0.25">
      <c r="A108" s="13"/>
      <c r="B108" s="13"/>
      <c r="C108" s="13"/>
      <c r="D108" s="14"/>
      <c r="E108" s="14"/>
      <c r="F108" s="14" t="str">
        <f t="shared" si="20"/>
        <v/>
      </c>
      <c r="G108" s="14" t="str">
        <f>IF(F108&lt;&gt;"",IF($G$4="Recurso",IF(LEFT($G$5,1)="M",VLOOKUP($G$5,'Definición técnica de imagenes'!$A$3:$G$17,5,FALSE),IF($G$5="F1",'Definición técnica de imagenes'!$E$15,'Definición técnica de imagenes'!$F$13)),'Definición técnica de imagenes'!$E$16),"")</f>
        <v/>
      </c>
      <c r="H108" s="14" t="str">
        <f t="shared" si="21"/>
        <v/>
      </c>
      <c r="I108" s="14" t="str">
        <f>IF(OR(B108&lt;&gt;"",J108&lt;&gt;""),IF($G$4="Recurso",IF(LEFT($G$5,1)="M",VLOOKUP($G$5,'Definición técnica de imagenes'!$A$3:$G$17,6,FALSE),IF($G$5="F1","","")),'Definición técnica de imagenes'!$F$16),"")</f>
        <v/>
      </c>
      <c r="J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67" r:id="rId4">
          <objectPr defaultSize="0" autoPict="0" r:id="rId5">
            <anchor moveWithCells="1" sizeWithCells="1">
              <from>
                <xdr:col>10</xdr:col>
                <xdr:colOff>1285875</xdr:colOff>
                <xdr:row>10</xdr:row>
                <xdr:rowOff>333375</xdr:rowOff>
              </from>
              <to>
                <xdr:col>10</xdr:col>
                <xdr:colOff>3114675</xdr:colOff>
                <xdr:row>10</xdr:row>
                <xdr:rowOff>2162175</xdr:rowOff>
              </to>
            </anchor>
          </objectPr>
        </oleObject>
      </mc:Choice>
      <mc:Fallback>
        <oleObject progId="PBrush" shapeId="2067" r:id="rId4"/>
      </mc:Fallback>
    </mc:AlternateContent>
    <mc:AlternateContent xmlns:mc="http://schemas.openxmlformats.org/markup-compatibility/2006">
      <mc:Choice Requires="x14">
        <oleObject progId="PBrush" shapeId="2069" r:id="rId6">
          <objectPr defaultSize="0" autoPict="0" r:id="rId7">
            <anchor moveWithCells="1" sizeWithCells="1">
              <from>
                <xdr:col>10</xdr:col>
                <xdr:colOff>295275</xdr:colOff>
                <xdr:row>15</xdr:row>
                <xdr:rowOff>133350</xdr:rowOff>
              </from>
              <to>
                <xdr:col>10</xdr:col>
                <xdr:colOff>3133725</xdr:colOff>
                <xdr:row>15</xdr:row>
                <xdr:rowOff>1323975</xdr:rowOff>
              </to>
            </anchor>
          </objectPr>
        </oleObject>
      </mc:Choice>
      <mc:Fallback>
        <oleObject progId="PBrush" shapeId="2069" r:id="rId6"/>
      </mc:Fallback>
    </mc:AlternateContent>
    <mc:AlternateContent xmlns:mc="http://schemas.openxmlformats.org/markup-compatibility/2006">
      <mc:Choice Requires="x14">
        <oleObject progId="PBrush" shapeId="2070" r:id="rId8">
          <objectPr defaultSize="0" autoPict="0" r:id="rId9">
            <anchor moveWithCells="1" sizeWithCells="1">
              <from>
                <xdr:col>10</xdr:col>
                <xdr:colOff>1181100</xdr:colOff>
                <xdr:row>19</xdr:row>
                <xdr:rowOff>85725</xdr:rowOff>
              </from>
              <to>
                <xdr:col>10</xdr:col>
                <xdr:colOff>2819400</xdr:colOff>
                <xdr:row>19</xdr:row>
                <xdr:rowOff>1276350</xdr:rowOff>
              </to>
            </anchor>
          </objectPr>
        </oleObject>
      </mc:Choice>
      <mc:Fallback>
        <oleObject progId="PBrush" shapeId="2070" r:id="rId8"/>
      </mc:Fallback>
    </mc:AlternateContent>
    <mc:AlternateContent xmlns:mc="http://schemas.openxmlformats.org/markup-compatibility/2006">
      <mc:Choice Requires="x14">
        <oleObject progId="PBrush" shapeId="2085" r:id="rId10">
          <objectPr defaultSize="0" autoPict="0" r:id="rId11">
            <anchor moveWithCells="1" sizeWithCells="1">
              <from>
                <xdr:col>10</xdr:col>
                <xdr:colOff>1076325</xdr:colOff>
                <xdr:row>20</xdr:row>
                <xdr:rowOff>38100</xdr:rowOff>
              </from>
              <to>
                <xdr:col>10</xdr:col>
                <xdr:colOff>2924175</xdr:colOff>
                <xdr:row>20</xdr:row>
                <xdr:rowOff>1190625</xdr:rowOff>
              </to>
            </anchor>
          </objectPr>
        </oleObject>
      </mc:Choice>
      <mc:Fallback>
        <oleObject progId="PBrush" shapeId="2085" r:id="rId10"/>
      </mc:Fallback>
    </mc:AlternateContent>
    <mc:AlternateContent xmlns:mc="http://schemas.openxmlformats.org/markup-compatibility/2006">
      <mc:Choice Requires="x14">
        <oleObject progId="PBrush" shapeId="2086" r:id="rId12">
          <objectPr defaultSize="0" autoPict="0" r:id="rId13">
            <anchor moveWithCells="1" sizeWithCells="1">
              <from>
                <xdr:col>10</xdr:col>
                <xdr:colOff>1371600</xdr:colOff>
                <xdr:row>21</xdr:row>
                <xdr:rowOff>76200</xdr:rowOff>
              </from>
              <to>
                <xdr:col>10</xdr:col>
                <xdr:colOff>2457450</xdr:colOff>
                <xdr:row>21</xdr:row>
                <xdr:rowOff>1190625</xdr:rowOff>
              </to>
            </anchor>
          </objectPr>
        </oleObject>
      </mc:Choice>
      <mc:Fallback>
        <oleObject progId="PBrush" shapeId="2086" r:id="rId12"/>
      </mc:Fallback>
    </mc:AlternateContent>
    <mc:AlternateContent xmlns:mc="http://schemas.openxmlformats.org/markup-compatibility/2006">
      <mc:Choice Requires="x14">
        <oleObject progId="PBrush" shapeId="2087" r:id="rId14">
          <objectPr defaultSize="0" r:id="rId15">
            <anchor moveWithCells="1" sizeWithCells="1">
              <from>
                <xdr:col>10</xdr:col>
                <xdr:colOff>981075</xdr:colOff>
                <xdr:row>24</xdr:row>
                <xdr:rowOff>342900</xdr:rowOff>
              </from>
              <to>
                <xdr:col>10</xdr:col>
                <xdr:colOff>3562350</xdr:colOff>
                <xdr:row>24</xdr:row>
                <xdr:rowOff>1838325</xdr:rowOff>
              </to>
            </anchor>
          </objectPr>
        </oleObject>
      </mc:Choice>
      <mc:Fallback>
        <oleObject progId="PBrush" shapeId="2087" r:id="rId14"/>
      </mc:Fallback>
    </mc:AlternateContent>
    <mc:AlternateContent xmlns:mc="http://schemas.openxmlformats.org/markup-compatibility/2006">
      <mc:Choice Requires="x14">
        <oleObject progId="PBrush" shapeId="2089" r:id="rId16">
          <objectPr defaultSize="0" autoPict="0" r:id="rId17">
            <anchor moveWithCells="1" sizeWithCells="1">
              <from>
                <xdr:col>10</xdr:col>
                <xdr:colOff>1028700</xdr:colOff>
                <xdr:row>14</xdr:row>
                <xdr:rowOff>200025</xdr:rowOff>
              </from>
              <to>
                <xdr:col>10</xdr:col>
                <xdr:colOff>2181225</xdr:colOff>
                <xdr:row>14</xdr:row>
                <xdr:rowOff>1828800</xdr:rowOff>
              </to>
            </anchor>
          </objectPr>
        </oleObject>
      </mc:Choice>
      <mc:Fallback>
        <oleObject progId="PBrush" shapeId="2089" r:id="rId1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101" t="s">
        <v>39</v>
      </c>
      <c r="B1" s="102"/>
      <c r="C1" s="102"/>
      <c r="D1" s="102"/>
      <c r="E1" s="102"/>
      <c r="F1" s="103"/>
    </row>
    <row r="2" spans="1:11" x14ac:dyDescent="0.25">
      <c r="A2" s="39" t="s">
        <v>43</v>
      </c>
      <c r="B2" s="40"/>
      <c r="C2" s="104" t="s">
        <v>14</v>
      </c>
      <c r="D2" s="105"/>
      <c r="E2" s="106"/>
      <c r="F2" s="41"/>
    </row>
    <row r="3" spans="1:11" ht="63" x14ac:dyDescent="0.25">
      <c r="A3" s="42" t="s">
        <v>44</v>
      </c>
      <c r="B3" s="40"/>
      <c r="C3" s="110" t="s">
        <v>15</v>
      </c>
      <c r="D3" s="111"/>
      <c r="E3" s="112"/>
      <c r="F3" s="41"/>
      <c r="H3" s="31" t="s">
        <v>19</v>
      </c>
      <c r="I3" s="31" t="s">
        <v>20</v>
      </c>
      <c r="J3" s="31" t="s">
        <v>21</v>
      </c>
      <c r="K3" s="31" t="s">
        <v>53</v>
      </c>
    </row>
    <row r="4" spans="1:11" ht="31.5" x14ac:dyDescent="0.25">
      <c r="A4" s="39" t="s">
        <v>45</v>
      </c>
      <c r="B4" s="40"/>
      <c r="C4" s="35" t="s">
        <v>16</v>
      </c>
      <c r="D4" s="34" t="s">
        <v>17</v>
      </c>
      <c r="E4" s="38" t="s">
        <v>18</v>
      </c>
      <c r="F4" s="41"/>
      <c r="H4" s="31" t="s">
        <v>22</v>
      </c>
      <c r="I4" s="31" t="s">
        <v>26</v>
      </c>
      <c r="J4" s="31">
        <v>1</v>
      </c>
      <c r="K4" s="31">
        <v>1</v>
      </c>
    </row>
    <row r="5" spans="1:11" ht="79.5" thickBot="1" x14ac:dyDescent="0.3">
      <c r="A5" s="42" t="s">
        <v>46</v>
      </c>
      <c r="B5" s="40"/>
      <c r="C5" s="37" t="s">
        <v>36</v>
      </c>
      <c r="D5" s="113" t="str">
        <f>CONCATENATE(H21,"_",I21,"_",J21,"_CO")</f>
        <v>LE_07_04_CO</v>
      </c>
      <c r="E5" s="114"/>
      <c r="F5" s="41"/>
      <c r="H5" s="31" t="s">
        <v>23</v>
      </c>
      <c r="I5" s="31" t="s">
        <v>27</v>
      </c>
      <c r="J5" s="31">
        <v>2</v>
      </c>
      <c r="K5" s="31">
        <v>2</v>
      </c>
    </row>
    <row r="6" spans="1:11" ht="32.25" thickBot="1" x14ac:dyDescent="0.3">
      <c r="A6" s="39" t="s">
        <v>11</v>
      </c>
      <c r="B6" s="40"/>
      <c r="C6" s="40"/>
      <c r="D6" s="40"/>
      <c r="E6" s="40"/>
      <c r="F6" s="41"/>
      <c r="H6" s="31" t="s">
        <v>24</v>
      </c>
      <c r="I6" s="31" t="s">
        <v>28</v>
      </c>
      <c r="J6" s="31">
        <v>3</v>
      </c>
      <c r="K6" s="31">
        <v>3</v>
      </c>
    </row>
    <row r="7" spans="1:11" ht="48" thickBot="1" x14ac:dyDescent="0.3">
      <c r="A7" s="42" t="s">
        <v>12</v>
      </c>
      <c r="B7" s="40"/>
      <c r="C7" s="71" t="s">
        <v>144</v>
      </c>
      <c r="D7" s="99" t="str">
        <f>CONCATENATE("SolicitudGrafica_",D5,".xls")</f>
        <v>SolicitudGrafica_LE_07_04_CO.xls</v>
      </c>
      <c r="E7" s="99"/>
      <c r="F7" s="100"/>
      <c r="H7" s="31" t="s">
        <v>25</v>
      </c>
      <c r="I7" s="31" t="s">
        <v>29</v>
      </c>
      <c r="J7" s="31">
        <v>4</v>
      </c>
      <c r="K7" s="31">
        <v>4</v>
      </c>
    </row>
    <row r="8" spans="1:11" ht="47.25" x14ac:dyDescent="0.25">
      <c r="A8" s="42" t="s">
        <v>54</v>
      </c>
      <c r="B8" s="40"/>
      <c r="C8" s="40"/>
      <c r="D8" s="40"/>
      <c r="E8" s="40"/>
      <c r="F8" s="41"/>
      <c r="I8" s="31" t="s">
        <v>30</v>
      </c>
      <c r="J8" s="31">
        <v>5</v>
      </c>
      <c r="K8" s="31">
        <v>5</v>
      </c>
    </row>
    <row r="9" spans="1:11" ht="47.25" x14ac:dyDescent="0.25">
      <c r="A9" s="42" t="s">
        <v>13</v>
      </c>
      <c r="B9" s="40"/>
      <c r="C9" s="40"/>
      <c r="D9" s="40"/>
      <c r="E9" s="40"/>
      <c r="F9" s="41"/>
      <c r="I9" s="31" t="s">
        <v>31</v>
      </c>
      <c r="J9" s="31">
        <v>6</v>
      </c>
      <c r="K9" s="31">
        <v>6</v>
      </c>
    </row>
    <row r="10" spans="1:11" ht="32.25" thickBot="1" x14ac:dyDescent="0.3">
      <c r="A10" s="43" t="s">
        <v>37</v>
      </c>
      <c r="B10" s="44"/>
      <c r="C10" s="44"/>
      <c r="D10" s="44"/>
      <c r="E10" s="44"/>
      <c r="F10" s="45"/>
      <c r="I10" s="31" t="s">
        <v>32</v>
      </c>
      <c r="J10" s="31">
        <v>7</v>
      </c>
      <c r="K10" s="31">
        <v>7</v>
      </c>
    </row>
    <row r="11" spans="1:11" x14ac:dyDescent="0.25">
      <c r="I11" s="31" t="s">
        <v>33</v>
      </c>
      <c r="J11" s="31">
        <v>8</v>
      </c>
      <c r="K11" s="31">
        <v>8</v>
      </c>
    </row>
    <row r="12" spans="1:11" ht="16.5" thickBot="1" x14ac:dyDescent="0.3">
      <c r="I12" s="31" t="s">
        <v>38</v>
      </c>
      <c r="J12" s="31">
        <v>9</v>
      </c>
      <c r="K12" s="31">
        <v>9</v>
      </c>
    </row>
    <row r="13" spans="1:11" x14ac:dyDescent="0.25">
      <c r="A13" s="101" t="s">
        <v>42</v>
      </c>
      <c r="B13" s="102"/>
      <c r="C13" s="102"/>
      <c r="D13" s="102"/>
      <c r="E13" s="102"/>
      <c r="F13" s="103"/>
      <c r="I13" s="31" t="s">
        <v>34</v>
      </c>
      <c r="J13" s="31">
        <v>10</v>
      </c>
      <c r="K13" s="31">
        <v>10</v>
      </c>
    </row>
    <row r="14" spans="1:11" ht="16.5" thickBot="1" x14ac:dyDescent="0.3">
      <c r="A14" s="42"/>
      <c r="B14" s="40"/>
      <c r="C14" s="40"/>
      <c r="D14" s="40"/>
      <c r="E14" s="40"/>
      <c r="F14" s="41"/>
      <c r="I14" s="31" t="s">
        <v>35</v>
      </c>
      <c r="J14" s="31">
        <v>11</v>
      </c>
      <c r="K14" s="31">
        <v>11</v>
      </c>
    </row>
    <row r="15" spans="1:11" x14ac:dyDescent="0.25">
      <c r="A15" s="39" t="s">
        <v>47</v>
      </c>
      <c r="B15" s="40"/>
      <c r="C15" s="104" t="s">
        <v>50</v>
      </c>
      <c r="D15" s="105"/>
      <c r="E15" s="105"/>
      <c r="F15" s="106"/>
      <c r="J15" s="31">
        <v>12</v>
      </c>
      <c r="K15" s="31">
        <v>12</v>
      </c>
    </row>
    <row r="16" spans="1:11" ht="67.150000000000006" customHeight="1" x14ac:dyDescent="0.25">
      <c r="A16" s="42" t="s">
        <v>48</v>
      </c>
      <c r="B16" s="40"/>
      <c r="C16" s="35" t="s">
        <v>16</v>
      </c>
      <c r="D16" s="34" t="s">
        <v>17</v>
      </c>
      <c r="E16" s="34" t="s">
        <v>18</v>
      </c>
      <c r="F16" s="36" t="s">
        <v>51</v>
      </c>
      <c r="J16" s="31">
        <v>13</v>
      </c>
      <c r="K16" s="31">
        <v>13</v>
      </c>
    </row>
    <row r="17" spans="1:11" ht="32.1" customHeight="1" thickBot="1" x14ac:dyDescent="0.3">
      <c r="A17" s="39" t="s">
        <v>45</v>
      </c>
      <c r="B17" s="40"/>
      <c r="C17" s="37" t="s">
        <v>36</v>
      </c>
      <c r="D17" s="107" t="str">
        <f>CONCATENATE(H21,"_",I21,"_",J21,"_",K45)</f>
        <v>LE_07_04_REC10</v>
      </c>
      <c r="E17" s="108"/>
      <c r="F17" s="109"/>
      <c r="J17" s="31">
        <v>14</v>
      </c>
      <c r="K17" s="31">
        <v>14</v>
      </c>
    </row>
    <row r="18" spans="1:11" ht="79.5" thickBot="1" x14ac:dyDescent="0.3">
      <c r="A18" s="42" t="s">
        <v>49</v>
      </c>
      <c r="B18" s="40"/>
      <c r="C18" s="71" t="s">
        <v>145</v>
      </c>
      <c r="D18" s="99" t="str">
        <f>CONCATENATE("SolicitudGrafica_",D17,".xls")</f>
        <v>SolicitudGrafica_LE_07_04_REC10.xls</v>
      </c>
      <c r="E18" s="99"/>
      <c r="F18" s="100"/>
      <c r="J18" s="31">
        <v>15</v>
      </c>
      <c r="K18" s="31">
        <v>15</v>
      </c>
    </row>
    <row r="19" spans="1:11" x14ac:dyDescent="0.25">
      <c r="A19" s="39" t="s">
        <v>11</v>
      </c>
      <c r="B19" s="40"/>
      <c r="C19" s="40"/>
      <c r="D19" s="40"/>
      <c r="E19" s="40"/>
      <c r="F19" s="41"/>
      <c r="H19" s="31">
        <v>3</v>
      </c>
      <c r="J19" s="31">
        <v>16</v>
      </c>
      <c r="K19" s="31">
        <v>16</v>
      </c>
    </row>
    <row r="20" spans="1:11" ht="63.75" thickBot="1" x14ac:dyDescent="0.3">
      <c r="A20" s="43" t="s">
        <v>52</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9" width="22.25" style="31" customWidth="1"/>
    <col min="10" max="10" width="20.75" style="31" customWidth="1"/>
    <col min="11" max="11" width="44.5" style="31" customWidth="1"/>
    <col min="12" max="16384" width="10.875" style="31"/>
  </cols>
  <sheetData>
    <row r="1" spans="1:11" x14ac:dyDescent="0.25">
      <c r="A1" s="115" t="s">
        <v>57</v>
      </c>
      <c r="B1" s="115" t="s">
        <v>64</v>
      </c>
      <c r="C1" s="115" t="s">
        <v>65</v>
      </c>
      <c r="D1" s="115" t="s">
        <v>6</v>
      </c>
      <c r="E1" s="115" t="s">
        <v>66</v>
      </c>
      <c r="F1" s="115" t="s">
        <v>67</v>
      </c>
      <c r="G1" s="115" t="s">
        <v>68</v>
      </c>
      <c r="H1" s="116" t="s">
        <v>69</v>
      </c>
      <c r="I1" s="116"/>
      <c r="J1" s="116"/>
    </row>
    <row r="2" spans="1:11" x14ac:dyDescent="0.25">
      <c r="A2" s="115"/>
      <c r="B2" s="115"/>
      <c r="C2" s="115"/>
      <c r="D2" s="115"/>
      <c r="E2" s="115"/>
      <c r="F2" s="115"/>
      <c r="G2" s="115"/>
      <c r="H2" s="50" t="s">
        <v>66</v>
      </c>
      <c r="I2" s="50" t="s">
        <v>67</v>
      </c>
      <c r="J2" s="50" t="s">
        <v>68</v>
      </c>
    </row>
    <row r="3" spans="1:11" s="52" customFormat="1" x14ac:dyDescent="0.25">
      <c r="A3" s="51" t="s">
        <v>70</v>
      </c>
      <c r="B3" s="51" t="s">
        <v>71</v>
      </c>
      <c r="C3" s="51" t="s">
        <v>72</v>
      </c>
      <c r="D3" s="51" t="s">
        <v>73</v>
      </c>
      <c r="E3" s="51" t="s">
        <v>74</v>
      </c>
      <c r="F3" s="51"/>
      <c r="G3" s="51"/>
      <c r="H3" s="51" t="s">
        <v>75</v>
      </c>
      <c r="I3" s="51"/>
      <c r="J3" s="51"/>
    </row>
    <row r="4" spans="1:11" s="52" customFormat="1" x14ac:dyDescent="0.25">
      <c r="A4" s="53" t="s">
        <v>58</v>
      </c>
      <c r="B4" s="53" t="s">
        <v>76</v>
      </c>
      <c r="C4" s="53" t="s">
        <v>72</v>
      </c>
      <c r="D4" s="53" t="s">
        <v>73</v>
      </c>
      <c r="E4" s="53" t="s">
        <v>77</v>
      </c>
      <c r="F4" s="53" t="s">
        <v>78</v>
      </c>
      <c r="G4" s="53"/>
      <c r="H4" s="53" t="s">
        <v>79</v>
      </c>
      <c r="I4" s="53" t="s">
        <v>80</v>
      </c>
      <c r="J4" s="53"/>
    </row>
    <row r="5" spans="1:11" s="52" customFormat="1" x14ac:dyDescent="0.25">
      <c r="A5" s="54" t="s">
        <v>81</v>
      </c>
      <c r="B5" s="53" t="s">
        <v>82</v>
      </c>
      <c r="C5" s="53" t="s">
        <v>72</v>
      </c>
      <c r="D5" s="53" t="s">
        <v>73</v>
      </c>
      <c r="E5" s="53" t="s">
        <v>77</v>
      </c>
      <c r="F5" s="53" t="s">
        <v>78</v>
      </c>
      <c r="G5" s="55"/>
      <c r="H5" s="53" t="s">
        <v>79</v>
      </c>
      <c r="I5" s="53" t="s">
        <v>80</v>
      </c>
      <c r="J5" s="55"/>
    </row>
    <row r="6" spans="1:11" s="52" customFormat="1" x14ac:dyDescent="0.25">
      <c r="A6" s="53" t="s">
        <v>59</v>
      </c>
      <c r="B6" s="53" t="s">
        <v>83</v>
      </c>
      <c r="C6" s="53" t="s">
        <v>72</v>
      </c>
      <c r="D6" s="53" t="s">
        <v>73</v>
      </c>
      <c r="E6" s="53" t="s">
        <v>77</v>
      </c>
      <c r="F6" s="53" t="s">
        <v>78</v>
      </c>
      <c r="G6" s="53" t="s">
        <v>74</v>
      </c>
      <c r="H6" s="53" t="s">
        <v>79</v>
      </c>
      <c r="I6" s="53" t="s">
        <v>80</v>
      </c>
      <c r="J6" s="53" t="s">
        <v>84</v>
      </c>
    </row>
    <row r="7" spans="1:11" s="52" customFormat="1" ht="25.5" x14ac:dyDescent="0.25">
      <c r="A7" s="53" t="s">
        <v>85</v>
      </c>
      <c r="B7" s="53" t="s">
        <v>86</v>
      </c>
      <c r="C7" s="53" t="s">
        <v>72</v>
      </c>
      <c r="D7" s="53" t="s">
        <v>73</v>
      </c>
      <c r="E7" s="53" t="s">
        <v>77</v>
      </c>
      <c r="F7" s="53" t="s">
        <v>78</v>
      </c>
      <c r="G7" s="53"/>
      <c r="H7" s="53" t="s">
        <v>79</v>
      </c>
      <c r="I7" s="53" t="s">
        <v>80</v>
      </c>
      <c r="J7" s="53"/>
    </row>
    <row r="8" spans="1:11" s="52" customFormat="1" ht="25.5" x14ac:dyDescent="0.25">
      <c r="A8" s="53" t="s">
        <v>87</v>
      </c>
      <c r="B8" s="53" t="s">
        <v>88</v>
      </c>
      <c r="C8" s="53" t="s">
        <v>72</v>
      </c>
      <c r="D8" s="53" t="s">
        <v>73</v>
      </c>
      <c r="E8" s="53" t="s">
        <v>77</v>
      </c>
      <c r="F8" s="53" t="s">
        <v>78</v>
      </c>
      <c r="G8" s="53"/>
      <c r="H8" s="53" t="s">
        <v>79</v>
      </c>
      <c r="I8" s="53" t="s">
        <v>80</v>
      </c>
      <c r="J8" s="53"/>
    </row>
    <row r="9" spans="1:11" s="52" customFormat="1" x14ac:dyDescent="0.25">
      <c r="A9" s="53" t="s">
        <v>89</v>
      </c>
      <c r="B9" s="53" t="s">
        <v>90</v>
      </c>
      <c r="C9" s="53" t="s">
        <v>72</v>
      </c>
      <c r="D9" s="53" t="s">
        <v>73</v>
      </c>
      <c r="E9" s="53" t="s">
        <v>77</v>
      </c>
      <c r="F9" s="53" t="s">
        <v>78</v>
      </c>
      <c r="G9" s="53"/>
      <c r="H9" s="53" t="s">
        <v>79</v>
      </c>
      <c r="I9" s="53" t="s">
        <v>80</v>
      </c>
      <c r="J9" s="53"/>
    </row>
    <row r="10" spans="1:11" s="52" customFormat="1" x14ac:dyDescent="0.25">
      <c r="A10" s="53" t="s">
        <v>91</v>
      </c>
      <c r="B10" s="53" t="s">
        <v>92</v>
      </c>
      <c r="C10" s="53" t="s">
        <v>72</v>
      </c>
      <c r="D10" s="53" t="s">
        <v>73</v>
      </c>
      <c r="E10" s="53" t="s">
        <v>93</v>
      </c>
      <c r="F10" s="53"/>
      <c r="G10" s="53"/>
      <c r="H10" s="53" t="s">
        <v>75</v>
      </c>
      <c r="I10" s="53"/>
      <c r="J10" s="53"/>
    </row>
    <row r="11" spans="1:11" s="52" customFormat="1" ht="25.5" x14ac:dyDescent="0.25">
      <c r="A11" s="53" t="s">
        <v>94</v>
      </c>
      <c r="B11" s="53" t="s">
        <v>95</v>
      </c>
      <c r="C11" s="53" t="s">
        <v>72</v>
      </c>
      <c r="D11" s="53" t="s">
        <v>73</v>
      </c>
      <c r="E11" s="53" t="s">
        <v>77</v>
      </c>
      <c r="F11" s="53" t="s">
        <v>78</v>
      </c>
      <c r="G11" s="53"/>
      <c r="H11" s="53" t="s">
        <v>79</v>
      </c>
      <c r="I11" s="53" t="s">
        <v>80</v>
      </c>
      <c r="J11" s="53"/>
    </row>
    <row r="12" spans="1:11" s="52" customFormat="1" x14ac:dyDescent="0.25">
      <c r="A12" s="53" t="s">
        <v>96</v>
      </c>
      <c r="B12" s="53" t="s">
        <v>97</v>
      </c>
      <c r="C12" s="53" t="s">
        <v>72</v>
      </c>
      <c r="D12" s="53" t="s">
        <v>73</v>
      </c>
      <c r="E12" s="53" t="s">
        <v>77</v>
      </c>
      <c r="F12" s="53" t="s">
        <v>78</v>
      </c>
      <c r="G12" s="53"/>
      <c r="H12" s="53" t="s">
        <v>79</v>
      </c>
      <c r="I12" s="53" t="s">
        <v>80</v>
      </c>
      <c r="J12" s="53"/>
    </row>
    <row r="13" spans="1:11" ht="63" x14ac:dyDescent="0.25">
      <c r="A13" s="56" t="s">
        <v>98</v>
      </c>
      <c r="B13" s="56" t="s">
        <v>99</v>
      </c>
      <c r="C13" s="53" t="s">
        <v>72</v>
      </c>
      <c r="D13" s="57" t="s">
        <v>100</v>
      </c>
      <c r="E13" s="57"/>
      <c r="F13" s="58" t="s">
        <v>142</v>
      </c>
      <c r="G13" s="56"/>
      <c r="H13" s="53"/>
      <c r="I13" s="53" t="s">
        <v>75</v>
      </c>
      <c r="J13" s="56"/>
      <c r="K13" s="31" t="s">
        <v>101</v>
      </c>
    </row>
    <row r="14" spans="1:11" x14ac:dyDescent="0.25">
      <c r="A14" s="56" t="s">
        <v>102</v>
      </c>
      <c r="B14" s="56" t="s">
        <v>103</v>
      </c>
      <c r="C14" s="53" t="s">
        <v>72</v>
      </c>
      <c r="D14" s="57" t="s">
        <v>73</v>
      </c>
      <c r="E14" s="57"/>
      <c r="F14" s="58" t="s">
        <v>143</v>
      </c>
      <c r="G14" s="56"/>
      <c r="H14" s="53"/>
      <c r="I14" s="53" t="s">
        <v>75</v>
      </c>
      <c r="J14" s="56"/>
    </row>
    <row r="15" spans="1:11" ht="31.5" x14ac:dyDescent="0.25">
      <c r="A15" s="56" t="s">
        <v>104</v>
      </c>
      <c r="B15" s="56" t="s">
        <v>105</v>
      </c>
      <c r="C15" s="53" t="s">
        <v>106</v>
      </c>
      <c r="D15" s="56" t="s">
        <v>100</v>
      </c>
      <c r="E15" s="56" t="s">
        <v>141</v>
      </c>
      <c r="F15" s="56"/>
      <c r="G15" s="56"/>
      <c r="H15" s="53" t="s">
        <v>75</v>
      </c>
      <c r="I15" s="56"/>
      <c r="J15" s="56"/>
      <c r="K15" s="31" t="s">
        <v>107</v>
      </c>
    </row>
    <row r="16" spans="1:11" ht="94.5" x14ac:dyDescent="0.25">
      <c r="A16" s="58" t="s">
        <v>108</v>
      </c>
      <c r="B16" s="58"/>
      <c r="C16" s="54" t="s">
        <v>106</v>
      </c>
      <c r="D16" s="58" t="s">
        <v>109</v>
      </c>
      <c r="E16" s="57" t="s">
        <v>139</v>
      </c>
      <c r="F16" s="57" t="s">
        <v>140</v>
      </c>
      <c r="G16" s="57"/>
      <c r="H16" s="58" t="s">
        <v>110</v>
      </c>
      <c r="I16" s="58" t="s">
        <v>111</v>
      </c>
      <c r="J16" s="57"/>
      <c r="K16" s="59" t="s">
        <v>112</v>
      </c>
    </row>
    <row r="17" spans="1:11" ht="25.5" x14ac:dyDescent="0.25">
      <c r="A17" s="53" t="s">
        <v>113</v>
      </c>
      <c r="B17" s="53"/>
      <c r="C17" s="53" t="s">
        <v>72</v>
      </c>
      <c r="D17" s="53" t="s">
        <v>73</v>
      </c>
      <c r="E17" s="53" t="s">
        <v>114</v>
      </c>
      <c r="F17" s="53" t="s">
        <v>115</v>
      </c>
      <c r="G17" s="53"/>
      <c r="H17" s="60" t="s">
        <v>116</v>
      </c>
      <c r="I17" s="60" t="s">
        <v>117</v>
      </c>
      <c r="J17" s="53"/>
      <c r="K17" s="61" t="s">
        <v>118</v>
      </c>
    </row>
    <row r="20" spans="1:11" x14ac:dyDescent="0.25">
      <c r="A20" s="62" t="s">
        <v>119</v>
      </c>
    </row>
    <row r="21" spans="1:11" x14ac:dyDescent="0.25">
      <c r="A21" s="63" t="s">
        <v>120</v>
      </c>
      <c r="B21" s="64" t="s">
        <v>121</v>
      </c>
      <c r="C21" s="65" t="s">
        <v>122</v>
      </c>
      <c r="D21" s="64"/>
      <c r="E21" s="64"/>
    </row>
    <row r="22" spans="1:11" x14ac:dyDescent="0.25">
      <c r="A22" s="66" t="s">
        <v>123</v>
      </c>
      <c r="B22" s="67" t="s">
        <v>124</v>
      </c>
      <c r="C22" s="68" t="s">
        <v>125</v>
      </c>
      <c r="D22" s="67"/>
      <c r="E22" s="67"/>
    </row>
    <row r="23" spans="1:11" x14ac:dyDescent="0.25">
      <c r="A23" s="66" t="s">
        <v>126</v>
      </c>
      <c r="B23" s="67" t="s">
        <v>127</v>
      </c>
      <c r="C23" s="68" t="s">
        <v>128</v>
      </c>
      <c r="D23" s="67"/>
      <c r="E23" s="67"/>
    </row>
    <row r="24" spans="1:11" ht="31.5" x14ac:dyDescent="0.25">
      <c r="A24" s="66" t="s">
        <v>129</v>
      </c>
      <c r="B24" s="67" t="s">
        <v>130</v>
      </c>
      <c r="C24" s="68" t="s">
        <v>131</v>
      </c>
      <c r="D24" s="67"/>
      <c r="E24" s="67"/>
    </row>
    <row r="25" spans="1:11" x14ac:dyDescent="0.25">
      <c r="A25" s="66" t="s">
        <v>132</v>
      </c>
      <c r="B25" s="67" t="s">
        <v>133</v>
      </c>
      <c r="C25" s="68" t="s">
        <v>134</v>
      </c>
      <c r="D25" s="67"/>
      <c r="E25" s="67"/>
    </row>
    <row r="26" spans="1:11" ht="63" x14ac:dyDescent="0.25">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2015-03-19T15:47:28Z</dcterms:modified>
</cp:coreProperties>
</file>