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8" i="1" l="1"/>
  <c r="F58" i="1"/>
  <c r="G58" i="1"/>
  <c r="I58" i="1"/>
  <c r="H58" i="1"/>
  <c r="C59" i="1"/>
  <c r="F59" i="1"/>
  <c r="G59" i="1"/>
  <c r="I59" i="1"/>
  <c r="H59" i="1"/>
  <c r="C60" i="1"/>
  <c r="F60" i="1"/>
  <c r="G60" i="1"/>
  <c r="I60" i="1"/>
  <c r="H60" i="1"/>
  <c r="C61" i="1"/>
  <c r="F61" i="1"/>
  <c r="G61" i="1"/>
  <c r="I61" i="1"/>
  <c r="H61" i="1"/>
  <c r="C19" i="1"/>
  <c r="F19" i="1"/>
  <c r="G19" i="1"/>
  <c r="I19" i="1"/>
  <c r="H19" i="1"/>
  <c r="C20" i="1"/>
  <c r="F20" i="1"/>
  <c r="G20" i="1"/>
  <c r="I20" i="1"/>
  <c r="H20" i="1"/>
  <c r="C21" i="1"/>
  <c r="F21" i="1"/>
  <c r="G21" i="1"/>
  <c r="I21" i="1"/>
  <c r="H21" i="1"/>
  <c r="C22" i="1"/>
  <c r="F22" i="1"/>
  <c r="G22" i="1"/>
  <c r="I22" i="1"/>
  <c r="H22" i="1"/>
  <c r="C23" i="1"/>
  <c r="F23" i="1"/>
  <c r="G23" i="1"/>
  <c r="I23" i="1"/>
  <c r="H23" i="1"/>
  <c r="C24" i="1"/>
  <c r="F24" i="1"/>
  <c r="G24" i="1"/>
  <c r="I24" i="1"/>
  <c r="H24" i="1"/>
  <c r="C25" i="1"/>
  <c r="F25" i="1"/>
  <c r="G25" i="1"/>
  <c r="I25" i="1"/>
  <c r="H25" i="1"/>
  <c r="C26" i="1"/>
  <c r="F26" i="1"/>
  <c r="G26" i="1"/>
  <c r="I26" i="1"/>
  <c r="H26" i="1"/>
  <c r="C27" i="1"/>
  <c r="F27" i="1"/>
  <c r="G27" i="1"/>
  <c r="I27" i="1"/>
  <c r="H27" i="1"/>
  <c r="C28" i="1"/>
  <c r="F28" i="1"/>
  <c r="G28" i="1"/>
  <c r="I28" i="1"/>
  <c r="H28" i="1"/>
  <c r="C29" i="1"/>
  <c r="F29" i="1"/>
  <c r="G29" i="1"/>
  <c r="I29" i="1"/>
  <c r="H29" i="1"/>
  <c r="C30" i="1"/>
  <c r="F30" i="1"/>
  <c r="G30" i="1"/>
  <c r="I30" i="1"/>
  <c r="H30" i="1"/>
  <c r="C31" i="1"/>
  <c r="F31" i="1"/>
  <c r="G31" i="1"/>
  <c r="I31" i="1"/>
  <c r="H31" i="1"/>
  <c r="C32" i="1"/>
  <c r="F32" i="1"/>
  <c r="G32" i="1"/>
  <c r="I32" i="1"/>
  <c r="H32" i="1"/>
  <c r="C33" i="1"/>
  <c r="F33" i="1"/>
  <c r="G33" i="1"/>
  <c r="I33" i="1"/>
  <c r="H33" i="1"/>
  <c r="C34" i="1"/>
  <c r="F34" i="1"/>
  <c r="G34" i="1"/>
  <c r="I34" i="1"/>
  <c r="H34" i="1"/>
  <c r="C35" i="1"/>
  <c r="F35" i="1"/>
  <c r="G35" i="1"/>
  <c r="I35" i="1"/>
  <c r="H35" i="1"/>
  <c r="C36" i="1"/>
  <c r="F36" i="1"/>
  <c r="G36" i="1"/>
  <c r="I36" i="1"/>
  <c r="H36" i="1"/>
  <c r="C37" i="1"/>
  <c r="F37" i="1"/>
  <c r="G37" i="1"/>
  <c r="I37" i="1"/>
  <c r="H37" i="1"/>
  <c r="C38" i="1"/>
  <c r="F38" i="1"/>
  <c r="G38" i="1"/>
  <c r="I38" i="1"/>
  <c r="H38" i="1"/>
  <c r="C39" i="1"/>
  <c r="F39" i="1"/>
  <c r="G39" i="1"/>
  <c r="I39" i="1"/>
  <c r="H39" i="1"/>
  <c r="C40" i="1"/>
  <c r="F40" i="1"/>
  <c r="G40" i="1"/>
  <c r="I40" i="1"/>
  <c r="H40" i="1"/>
  <c r="C41" i="1"/>
  <c r="F41" i="1"/>
  <c r="G41" i="1"/>
  <c r="I41" i="1"/>
  <c r="H41" i="1"/>
  <c r="C42" i="1"/>
  <c r="F42" i="1"/>
  <c r="G42" i="1"/>
  <c r="I42" i="1"/>
  <c r="H42" i="1"/>
  <c r="C43" i="1"/>
  <c r="F43" i="1"/>
  <c r="G43" i="1"/>
  <c r="I43" i="1"/>
  <c r="H43" i="1"/>
  <c r="C44" i="1"/>
  <c r="F44" i="1"/>
  <c r="G44" i="1"/>
  <c r="I44" i="1"/>
  <c r="H44" i="1"/>
  <c r="C45" i="1"/>
  <c r="F45" i="1"/>
  <c r="G45" i="1"/>
  <c r="I45" i="1"/>
  <c r="H45" i="1"/>
  <c r="C46" i="1"/>
  <c r="F46" i="1"/>
  <c r="G46" i="1"/>
  <c r="I46" i="1"/>
  <c r="H46" i="1"/>
  <c r="C47" i="1"/>
  <c r="F47" i="1"/>
  <c r="G47" i="1"/>
  <c r="I47" i="1"/>
  <c r="H47" i="1"/>
  <c r="C48" i="1"/>
  <c r="F48" i="1"/>
  <c r="G48" i="1"/>
  <c r="I48" i="1"/>
  <c r="H48" i="1"/>
  <c r="C49" i="1"/>
  <c r="F49" i="1"/>
  <c r="G49" i="1"/>
  <c r="I49" i="1"/>
  <c r="H49" i="1"/>
  <c r="C50" i="1"/>
  <c r="F50" i="1"/>
  <c r="G50" i="1"/>
  <c r="I50" i="1"/>
  <c r="H50" i="1"/>
  <c r="C51" i="1"/>
  <c r="F51" i="1"/>
  <c r="G51" i="1"/>
  <c r="I51" i="1"/>
  <c r="H51" i="1"/>
  <c r="C52" i="1"/>
  <c r="F52" i="1"/>
  <c r="G52" i="1"/>
  <c r="I52" i="1"/>
  <c r="H52" i="1"/>
  <c r="C53" i="1"/>
  <c r="F53" i="1"/>
  <c r="G53" i="1"/>
  <c r="I53" i="1"/>
  <c r="H53" i="1"/>
  <c r="C54" i="1"/>
  <c r="F54" i="1"/>
  <c r="G54" i="1"/>
  <c r="I54" i="1"/>
  <c r="H54" i="1"/>
  <c r="C55" i="1"/>
  <c r="F55" i="1"/>
  <c r="G55" i="1"/>
  <c r="I55" i="1"/>
  <c r="H55" i="1"/>
  <c r="C56" i="1"/>
  <c r="F56" i="1"/>
  <c r="G56" i="1"/>
  <c r="I56" i="1"/>
  <c r="H56" i="1"/>
  <c r="C57" i="1"/>
  <c r="F57" i="1"/>
  <c r="G57" i="1"/>
  <c r="I57" i="1"/>
  <c r="H57" i="1"/>
  <c r="C62" i="1"/>
  <c r="F62" i="1"/>
  <c r="G62" i="1"/>
  <c r="I62" i="1"/>
  <c r="H62" i="1"/>
  <c r="C63" i="1"/>
  <c r="F63" i="1"/>
  <c r="G63" i="1"/>
  <c r="I63" i="1"/>
  <c r="H63" i="1"/>
  <c r="C64" i="1"/>
  <c r="F64" i="1"/>
  <c r="G64" i="1"/>
  <c r="I64" i="1"/>
  <c r="H64" i="1"/>
  <c r="C65" i="1"/>
  <c r="F65" i="1"/>
  <c r="G65" i="1"/>
  <c r="I65" i="1"/>
  <c r="H65" i="1"/>
  <c r="C66" i="1"/>
  <c r="F66" i="1"/>
  <c r="G66" i="1"/>
  <c r="I66" i="1"/>
  <c r="H66" i="1"/>
  <c r="C67" i="1"/>
  <c r="F67" i="1"/>
  <c r="G67" i="1"/>
  <c r="I67" i="1"/>
  <c r="H67" i="1"/>
  <c r="C68" i="1"/>
  <c r="F68" i="1"/>
  <c r="G68" i="1"/>
  <c r="I68" i="1"/>
  <c r="H68" i="1"/>
  <c r="C69" i="1"/>
  <c r="F69" i="1"/>
  <c r="G69" i="1"/>
  <c r="I69" i="1"/>
  <c r="H69" i="1"/>
  <c r="C70" i="1"/>
  <c r="F70" i="1"/>
  <c r="G70" i="1"/>
  <c r="I70" i="1"/>
  <c r="H70" i="1"/>
  <c r="C71" i="1"/>
  <c r="F71" i="1"/>
  <c r="G71" i="1"/>
  <c r="I71" i="1"/>
  <c r="H71" i="1"/>
  <c r="C72" i="1"/>
  <c r="F72" i="1"/>
  <c r="G72" i="1"/>
  <c r="I72" i="1"/>
  <c r="H72" i="1"/>
  <c r="C73" i="1"/>
  <c r="F73" i="1"/>
  <c r="G73" i="1"/>
  <c r="I73" i="1"/>
  <c r="H73" i="1"/>
  <c r="C74" i="1"/>
  <c r="F74" i="1"/>
  <c r="G74" i="1"/>
  <c r="I74" i="1"/>
  <c r="H74" i="1"/>
  <c r="C75" i="1"/>
  <c r="F75" i="1"/>
  <c r="G75" i="1"/>
  <c r="I75" i="1"/>
  <c r="H75" i="1"/>
  <c r="C76" i="1"/>
  <c r="F76" i="1"/>
  <c r="G76" i="1"/>
  <c r="I76" i="1"/>
  <c r="H76" i="1"/>
  <c r="C77" i="1"/>
  <c r="F77" i="1"/>
  <c r="G77" i="1"/>
  <c r="I77" i="1"/>
  <c r="H77" i="1"/>
  <c r="C78" i="1"/>
  <c r="F78" i="1"/>
  <c r="G78" i="1"/>
  <c r="I78" i="1"/>
  <c r="H78" i="1"/>
  <c r="C79" i="1"/>
  <c r="F79" i="1"/>
  <c r="G79" i="1"/>
  <c r="I79" i="1"/>
  <c r="H79" i="1"/>
  <c r="C80" i="1"/>
  <c r="F80" i="1"/>
  <c r="G80" i="1"/>
  <c r="I80" i="1"/>
  <c r="H80" i="1"/>
  <c r="C81" i="1"/>
  <c r="F81" i="1"/>
  <c r="G81" i="1"/>
  <c r="I81" i="1"/>
  <c r="H81" i="1"/>
  <c r="C82" i="1"/>
  <c r="F82" i="1"/>
  <c r="G82" i="1"/>
  <c r="I82" i="1"/>
  <c r="H82" i="1"/>
  <c r="C83" i="1"/>
  <c r="F83" i="1"/>
  <c r="G83" i="1"/>
  <c r="I83" i="1"/>
  <c r="H83" i="1"/>
  <c r="C18" i="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0" i="1"/>
  <c r="H11" i="1"/>
  <c r="H14" i="1"/>
  <c r="H10" i="1"/>
  <c r="H21" i="2"/>
  <c r="I21" i="2"/>
  <c r="J21" i="2"/>
  <c r="K45" i="2"/>
  <c r="D17" i="2"/>
  <c r="D18" i="2"/>
  <c r="D5" i="2"/>
  <c r="D7" i="2"/>
  <c r="G11" i="1"/>
  <c r="F14" i="1"/>
  <c r="G14" i="1"/>
  <c r="F10" i="1"/>
  <c r="C11" i="1"/>
  <c r="C10" i="1"/>
  <c r="F5" i="1"/>
  <c r="G10" i="1"/>
</calcChain>
</file>

<file path=xl/sharedStrings.xml><?xml version="1.0" encoding="utf-8"?>
<sst xmlns="http://schemas.openxmlformats.org/spreadsheetml/2006/main" count="602" uniqueCount="306">
  <si>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</si>
  <si>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</si>
  <si>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</si>
  <si>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</si>
  <si>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</si>
  <si>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</si>
  <si>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</si>
  <si>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</si>
  <si>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</si>
  <si>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</si>
  <si>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</si>
  <si>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</si>
  <si>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</si>
  <si>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</si>
  <si>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</si>
  <si>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</si>
  <si>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</si>
  <si>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</si>
  <si>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</si>
  <si>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</si>
  <si>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</si>
  <si>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</si>
  <si>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</si>
  <si>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</si>
  <si>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</si>
  <si>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</si>
  <si>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</si>
  <si>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</si>
  <si>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</si>
  <si>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</si>
  <si>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</si>
  <si>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</si>
  <si>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</si>
  <si>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</si>
  <si>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</si>
  <si>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</si>
  <si>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</si>
  <si>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</si>
  <si>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</si>
  <si>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</si>
  <si>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</si>
  <si>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</si>
  <si>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</si>
  <si>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</si>
  <si>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</si>
  <si>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</si>
  <si>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</si>
  <si>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</si>
  <si>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</si>
  <si>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</si>
  <si>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</si>
  <si>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</si>
  <si>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</si>
  <si>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</si>
  <si>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</si>
  <si>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</si>
  <si>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</si>
  <si>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</si>
  <si>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</si>
  <si>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</si>
  <si>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</si>
  <si>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</si>
  <si>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</si>
  <si>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</si>
  <si>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</si>
  <si>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</si>
  <si>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</si>
  <si>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</si>
  <si>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</si>
  <si>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</si>
  <si>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</si>
  <si>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</si>
  <si>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</si>
  <si>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</si>
  <si>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</si>
  <si>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</si>
  <si>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</si>
  <si>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</si>
  <si>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</si>
  <si>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</si>
  <si>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</si>
  <si>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</si>
  <si>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</si>
  <si>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</si>
  <si>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</si>
  <si>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</si>
  <si>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</si>
  <si>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</si>
  <si>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</si>
  <si>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</si>
  <si>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</si>
  <si>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</si>
  <si>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</si>
  <si>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</si>
  <si>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</si>
  <si>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</si>
  <si>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</si>
  <si>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</si>
  <si>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</si>
  <si>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</si>
  <si>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</si>
  <si>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</si>
  <si>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</si>
  <si>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</si>
  <si>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</si>
  <si>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</si>
  <si>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</si>
  <si>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</si>
  <si>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</si>
  <si>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</si>
  <si>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</si>
  <si>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</si>
  <si>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</si>
  <si>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</si>
  <si>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</si>
  <si>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</si>
  <si>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</si>
  <si>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</si>
  <si>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</si>
  <si>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</si>
  <si>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</si>
  <si>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</si>
  <si>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</si>
  <si>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</si>
  <si>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</si>
  <si>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</si>
  <si>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</si>
  <si>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</si>
  <si>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</si>
  <si>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</si>
  <si>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</si>
  <si>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</si>
  <si>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</si>
  <si>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</si>
  <si>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</si>
  <si>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</si>
  <si>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</si>
  <si>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</si>
  <si>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</si>
  <si>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</si>
  <si>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</si>
  <si>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</si>
  <si>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</si>
  <si>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</si>
  <si>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</si>
  <si>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</si>
  <si>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</si>
  <si>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</si>
  <si>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</si>
  <si>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</si>
  <si>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</si>
  <si>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</si>
  <si>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</si>
  <si>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</si>
  <si>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</si>
  <si>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</si>
  <si>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</si>
  <si>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</si>
  <si>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</si>
  <si>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MA_11_02_CO</t>
  </si>
  <si>
    <t>Cuaderno de Estudio</t>
  </si>
  <si>
    <t>221793745-142778230-199544615-60771259</t>
  </si>
  <si>
    <t>Son Cuatro imágenes que muestran aplicaciones  de la funcion,  en  una de ellas hay representaciones graficas de funciones,  que se pueden mostrar por aparte, la idea es hacer un collage con estas imágenes que muestre  algunos contextos de aplicación de funcion.  El diseño de este collage queda a la libertad del diseñador.</t>
  </si>
  <si>
    <t>Dibujar un diagrama sagital similar a este.</t>
  </si>
  <si>
    <r>
      <t xml:space="preserve">Diagrama Sagital de la relación, escribir A al conjunto de salida y B al conjunto de llegada, además dibujar una flecha de la letra A hacia la letra B, sobre la fecha escribir </t>
    </r>
    <r>
      <rPr>
        <i/>
        <sz val="12"/>
        <color rgb="FF000000"/>
        <rFont val="Arial"/>
        <family val="2"/>
      </rPr>
      <t>R</t>
    </r>
    <r>
      <rPr>
        <i/>
        <vertAlign val="subscript"/>
        <sz val="12"/>
        <color rgb="FF000000"/>
        <rFont val="Arial"/>
        <family val="2"/>
      </rPr>
      <t>3</t>
    </r>
    <r>
      <rPr>
        <sz val="12"/>
        <color rgb="FF000000"/>
        <rFont val="Arial"/>
        <family val="2"/>
      </rPr>
      <t xml:space="preserve">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</si>
  <si>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4</t>
    </r>
    <r>
      <rPr>
        <sz val="12"/>
        <color rgb="FF000000"/>
        <rFont val="Arial"/>
        <family val="2"/>
      </rPr>
      <t>. de forma similar a la IMG02</t>
    </r>
  </si>
  <si>
    <r>
      <t>Diagrama Sagital de la relación, escribir A al conjunto de salida y B al conjunto de llegada, además dibujar una flecha de la letra A hacia la letra B, sobre la fecha escribir R</t>
    </r>
    <r>
      <rPr>
        <vertAlign val="subscript"/>
        <sz val="12"/>
        <color rgb="FF000000"/>
        <rFont val="Arial"/>
        <family val="2"/>
      </rPr>
      <t>5</t>
    </r>
    <r>
      <rPr>
        <sz val="12"/>
        <color rgb="FF000000"/>
        <rFont val="Arial"/>
        <family val="2"/>
      </rPr>
      <t>. Similar a la IMG02</t>
    </r>
  </si>
  <si>
    <t>Diagrama Sagital de la relación, escribir A al conjunto de salida y B al conjunto de llegada, además dibujar una flecha de la letra A hacia la letra B, sobre la fecha escribir S, Similar a la IMG02</t>
  </si>
  <si>
    <t>Diagrama Sagital de la relación, escribir A al conjunto de salida y B al conjunto de llegada, además dibujar una flecha de la letra A hacia la letra B, sobre la fecha escribir T, Similar a la IMG02</t>
  </si>
  <si>
    <t>IMG10</t>
  </si>
  <si>
    <t>IMG11</t>
  </si>
  <si>
    <t>IMG12</t>
  </si>
  <si>
    <t>IMG13</t>
  </si>
  <si>
    <t>IMG14</t>
  </si>
  <si>
    <t>IMG15</t>
  </si>
  <si>
    <t>IMG16</t>
  </si>
  <si>
    <t>IMG17</t>
  </si>
  <si>
    <t>IMG18</t>
  </si>
  <si>
    <t>IMG19</t>
  </si>
  <si>
    <t>IMG20</t>
  </si>
  <si>
    <t>IMG21</t>
  </si>
  <si>
    <t>IMG22</t>
  </si>
  <si>
    <t>IMG23</t>
  </si>
  <si>
    <t>IMG24</t>
  </si>
  <si>
    <t>IMG25</t>
  </si>
  <si>
    <t>IMG26</t>
  </si>
  <si>
    <t>IMG27</t>
  </si>
  <si>
    <t>IMG28</t>
  </si>
  <si>
    <t>IMG29</t>
  </si>
  <si>
    <t>IMG30</t>
  </si>
  <si>
    <t>IMG31</t>
  </si>
  <si>
    <t>IMG32</t>
  </si>
  <si>
    <t>IMG33</t>
  </si>
  <si>
    <t>IMG34</t>
  </si>
  <si>
    <t>IMG35</t>
  </si>
  <si>
    <t>IMG36</t>
  </si>
  <si>
    <t>IMG37</t>
  </si>
  <si>
    <t>IMG38</t>
  </si>
  <si>
    <t>IMG39</t>
  </si>
  <si>
    <t>IMG40</t>
  </si>
  <si>
    <t>IMG41</t>
  </si>
  <si>
    <t>IMG42</t>
  </si>
  <si>
    <t>IMG43</t>
  </si>
  <si>
    <t>IMG44</t>
  </si>
  <si>
    <t>IMG45</t>
  </si>
  <si>
    <t>IMG46</t>
  </si>
  <si>
    <t>IMG47</t>
  </si>
  <si>
    <t>IMG48</t>
  </si>
  <si>
    <t>IMG49</t>
  </si>
  <si>
    <t>IMG50</t>
  </si>
  <si>
    <t>IMG51</t>
  </si>
  <si>
    <t>IMG52</t>
  </si>
  <si>
    <t>IMG53</t>
  </si>
  <si>
    <t>IMG54</t>
  </si>
  <si>
    <t>IMG55</t>
  </si>
  <si>
    <t>IMG56</t>
  </si>
  <si>
    <t>IMG57</t>
  </si>
  <si>
    <t>IMG58</t>
  </si>
  <si>
    <t>IMG59</t>
  </si>
  <si>
    <t>IMG60</t>
  </si>
  <si>
    <t>IMG61</t>
  </si>
  <si>
    <t>IMG62</t>
  </si>
  <si>
    <t>IMG63</t>
  </si>
  <si>
    <t>IMG64</t>
  </si>
  <si>
    <t>IMG65</t>
  </si>
  <si>
    <t>IMG66</t>
  </si>
  <si>
    <t>IMG67</t>
  </si>
  <si>
    <t>IMG68</t>
  </si>
  <si>
    <t>IMG69</t>
  </si>
  <si>
    <t>IMG70</t>
  </si>
  <si>
    <t>IMG71</t>
  </si>
  <si>
    <t>IMG72</t>
  </si>
  <si>
    <t>IMG73</t>
  </si>
  <si>
    <t>IMG74</t>
  </si>
  <si>
    <t>Es una  recopilacion de los diagramas sagitales de las  IMG02 hasta IMG06</t>
  </si>
  <si>
    <t>Descargar o dibujar similar.</t>
  </si>
  <si>
    <t xml:space="preserve">Representacion  grafica de la relacion </t>
  </si>
  <si>
    <t>La misma IMG09</t>
  </si>
  <si>
    <t>La misma IMG10</t>
  </si>
  <si>
    <t>Similar a la IMG02, con A y B los nombres de cada conjunto y una flecha de A hacia B, bajo la letra f</t>
  </si>
  <si>
    <t>Similar a la IMG02, con A y B los nombres de cada conjunto y una flecha de A hacia B, bajo la letra g, cambiar f por g</t>
  </si>
  <si>
    <t>La misma IMG08</t>
  </si>
  <si>
    <t>grafica de la funcion f(x)=raiz cuadrada de x, y sobre ella varias rectas horizontales de color rojo que cortan la grafica en un solo punto. Eliminar las etiquetas de los puntos de interseccion entre la curva y las rectas. Eliminar las etiquetas de las rectas horizontales</t>
  </si>
  <si>
    <t>Grafica de la funcion f(x)=x^2, con una recta horizontal que pasa por dos puntos, eliminar la etiqueta de la recta y de los puntos de interseccion.</t>
  </si>
  <si>
    <t>Representacion grafica de f(x)=x^5</t>
  </si>
  <si>
    <t>Representacion en el diagrama sagital de f poner los nombres a los conjuntos A y B, y la flecha de A en B</t>
  </si>
  <si>
    <t>grafica de la funcion f(x)=x^5 y sobre ella varias rectas horizontales de color rojo que cortan la grafica en un solo punto. Eliminar las etiquetas de los puntos de interseccion entre la curva y las rectas. Eliminar las etiquetas de las rectas horizontales</t>
  </si>
  <si>
    <t>Una animacion si es posible que muestre que al reflejar la funcion x^2, la grafica  es la misma.</t>
  </si>
  <si>
    <t>Si es posible una animacion que mantenga la curva azul siempre visible,  pero que de ella salga la grafica roja, al reflejar la curva azul sobre el eje Y. la curva azul es la grafica de la funcion f(x)=(x-2)^2</t>
  </si>
  <si>
    <t>Una animacion que muestre que la grafica de la funcion f(x)=x^3 se refleja por el eje Y y luego por el eje X,  obteniendo la misma funcion.</t>
  </si>
  <si>
    <t>Una animacion que muestre que la grafica de la funcion f(x)=3x-2 se refleja por el eje Y y luego por el eje X,  obteniendo otra funcion.</t>
  </si>
  <si>
    <t xml:space="preserve">La funcion f(x)=2^x </t>
  </si>
  <si>
    <t>Grafica de la funcion f(x)=-ln(x)</t>
  </si>
  <si>
    <t>Grafica de la funcion f(x)=4-3(x-1)^2</t>
  </si>
  <si>
    <t>uncion f(x)=x^3-3x</t>
  </si>
  <si>
    <t>Grafica de las funciones que se indican en la imagen, cada una con sus etiquetas y de diferentes colores.</t>
  </si>
  <si>
    <t>grafica de la funcion f(x)=2</t>
  </si>
  <si>
    <t>Grafica de varias funciones afines en el mismo plano cartesiano, en distintos colores con su rotulo, es decir con la expresión algebraica que las define. Como en la imagen 47, se sugiere graficar f(x)=x+1, f(x)=-x+1, f(x)=2x+1, f(x)=-2x+1, f(x)=3x-1, f(x)=-3x-2</t>
  </si>
  <si>
    <t>Grafica de varias funciones lineales en el mismo plano cartesiano, en distintos colores con su rotulo, es decir con la expresión algebraica que las define. Como en la imagen 47, se sugiere graficar f(x)=x, f(x)=-x, f(x)=2x, f(x)=-2x, f(x)=3x, f(x)=-3x</t>
  </si>
  <si>
    <t>Representación gráfica de varias funciones cuadráticas en distintos colores con su rotulo, es decir con la expresión algebraica que las define, por ejemplo  f(x)=x^2, f(x)=1-x^2, f(x)=x^2-x+2, f(x)=-x^2+2x-1</t>
  </si>
  <si>
    <t>Grafica de la funcion                                               con etiqueta</t>
  </si>
  <si>
    <t>Dibujar la recta x=-3 punteada y de color rojo, la etiqueta de la reta debe ser x=-3</t>
  </si>
  <si>
    <t>Grafica de la funcion</t>
  </si>
  <si>
    <t>Grafica de la funcion  con asintota oblicua en y=x-2</t>
  </si>
  <si>
    <t>Grafica de la funcion con asintota oblicua en y=x-3</t>
  </si>
  <si>
    <t>Grafica de la funcion tan(x) entre -5pi/2 hasta 5pi/2</t>
  </si>
  <si>
    <t xml:space="preserve">Representación gráfica de la funcion </t>
  </si>
  <si>
    <t>La función a trozos, modificarla para que se note el hueco que se dan el segmento cuando x=0</t>
  </si>
  <si>
    <t>Las graficas en el mismo plano cartesiano</t>
  </si>
  <si>
    <t xml:space="preserve">Representacion grafica de la relación </t>
  </si>
  <si>
    <t>Mostrar una recta vertical de color rojo  en el intervalo (-1,1) que pasa por dos puntos de la grafica para demostrar que la relacion no es funcion</t>
  </si>
  <si>
    <t>Grafica de la funcion valor absoluto de x</t>
  </si>
  <si>
    <t>ninguna</t>
  </si>
  <si>
    <t>Grafica de la funcion parte entera de x</t>
  </si>
  <si>
    <t>Representacion grafica de las funciones f(x)=√(x+2), g(x)=1/(x-3) y (f+g)(x)=((x-3) √(x+2)+1)/(x-3)</t>
  </si>
  <si>
    <t>Representacion grafica de las funciones f(x)=√(x+2), g(x)=1/(x-3) y (f-g)(x)=((x-3) √(x+2)-1)/(x-3)</t>
  </si>
  <si>
    <t>Representacion grafica de las funciones f(x)=√(x+2), g(x)=1/(x-3) y (fg)(x)=√(x+2)/(x-3)</t>
  </si>
  <si>
    <t>Realizar dos planos cartesianos uno al  lado del otro, juntos deben tener las funciones f(x)=√(x+2), g(x)=1/(x-3) en distintos colores, el de la izquierda  debe tener  ademas la funcion (f/g)(x)=(x-3) √(x+2) y el derecha la funcion (g/f)(x)=1/((x-3) √(x+2)) ademas de f y g</t>
  </si>
  <si>
    <t>http://iesaricel.org/rafanogal/funciones/funciones-archivos/composicion.gif</t>
  </si>
  <si>
    <t>Realizar un diagrama sagital como el que se muestra en la imagen.</t>
  </si>
  <si>
    <t>No se si la imagen sea libre, es mejor hacer una similar.</t>
  </si>
  <si>
    <t>Es la img03, no IMG04</t>
  </si>
  <si>
    <t>si son, pero creo conveniente organizar los diagramas de forma horizontal, como estan en la figura.</t>
  </si>
  <si>
    <t>La funcion es g, no f</t>
  </si>
  <si>
    <t>Retirar la letra a de la grafica</t>
  </si>
  <si>
    <t>Eliminar la letra c de la gráfica</t>
  </si>
  <si>
    <t>Retirar las letras j, h y g de la gráfica</t>
  </si>
  <si>
    <t>Eliminar la letra minuscula a y la letra minuscula e</t>
  </si>
  <si>
    <t>Eliminar la letra minuscula c y la letra minuscula e</t>
  </si>
  <si>
    <t>Eliminar las letras minusculas</t>
  </si>
  <si>
    <t>Recomiendo un espacio entre el cuadrado y el menos, para que se note la formula</t>
  </si>
  <si>
    <t>Eliminar las letras minusculas a y g</t>
  </si>
  <si>
    <t>Eliminar la letra a</t>
  </si>
  <si>
    <t>Eliminar la letra a y la letra g</t>
  </si>
  <si>
    <t>Eliminar las letras S, f1 y g1</t>
  </si>
  <si>
    <t>En x=1 no  hay asintota, pero se debe mostrar el hueco, una circunferencia pequeña sin rellenar sobre la curva</t>
  </si>
  <si>
    <t>Eliminar h1 y j de la gráfica</t>
  </si>
  <si>
    <t>Eliminar la h1, Grafica de la funcion  con asintota punteada de color rojo en y=0</t>
  </si>
  <si>
    <t>Grafica de la funcion cos(x) entre -5pi/2 hasta 5pi/2, NO ESTA, la que aparece como 61 es la 60</t>
  </si>
  <si>
    <t>Grafica de la funcion sen(x) entre -5pi/2 hasta 5pi/2, eliminar la "o" se seno(x), aparece como 61</t>
  </si>
  <si>
    <t>que  la letra X del eje sea visible</t>
  </si>
  <si>
    <t xml:space="preserve">que la circunferencia se vea totalmente hueca al interior. Representacion gráfica de la funcion </t>
  </si>
  <si>
    <t xml:space="preserve">Simbolizar como </t>
  </si>
  <si>
    <t>Eliminar los parentesis dentro de la raiz  del denominador</t>
  </si>
  <si>
    <t>Ambas graficas deben tener la funcion f y la funcion g,  la diferencia es que la primera tiene la funcion f/g y la segunda a funcion g/f,  las f en ambas graficas con el mimo color, lo mismo las g. el fraccionario debe ser vertical,  y eliminar los parentesis que sobran de la raiz y del denominador. en g/f se debe resaltar el hueco en x=3</t>
  </si>
  <si>
    <t>La idea es elaborar un collage con esas imágenes, por ejemplo  relacionando la imagen A, con la B y con la grafica de debajo de la izquierda de la C, tambien se puede relacionar el puente de la grafica D con la 4 imagen de la C, sin embargo la idea es hacer el collage que muestre algunas aplicaciones de la funcion de forma gráfica, por eso se pueden sobreponer las imagenes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</si>
</sst>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Cambria"/>
      <family val="1"/>
    </font>
    <font>
      <sz val="12"/>
      <color rgb="FF000000"/>
      <name val="Arial"/>
      <family val="2"/>
    </font>
    <font>
      <i/>
      <sz val="12"/>
      <color rgb="FF000000"/>
      <name val="Arial"/>
      <family val="2"/>
    </font>
    <font>
      <i/>
      <vertAlign val="subscript"/>
      <sz val="12"/>
      <color rgb="FF000000"/>
      <name val="Arial"/>
      <family val="2"/>
    </font>
    <font>
      <vertAlign val="subscript"/>
      <sz val="12"/>
      <color rgb="FF000000"/>
      <name val="Arial"/>
      <family val="2"/>
    </font>
  </fonts>
  <fills count="13">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rgb="FF00B050"/>
        <bgColor indexed="64"/>
      </patternFill>
    </fill>
    <fill>
      <patternFill patternType="solid">
        <fgColor rgb="FFFF00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4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xf numFmtId="0" fontId="2" fillId="0" borderId="5" xfId="0" applyFont="1" applyBorder="1" applyAlignment="1">
      <alignment wrapText="1"/>
    </xf>
    <xf numFmtId="0" fontId="2" fillId="0" borderId="5" xfId="0" applyFont="1" applyFill="1" applyBorder="1" applyAlignment="1">
      <alignment vertical="top" wrapText="1"/>
    </xf>
    <xf numFmtId="1" fontId="2" fillId="9" borderId="5" xfId="0" applyNumberFormat="1" applyFont="1" applyFill="1" applyBorder="1" applyAlignment="1">
      <alignmen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2" fillId="9" borderId="5" xfId="0" applyFont="1" applyFill="1" applyBorder="1" applyAlignment="1">
      <alignment wrapText="1"/>
    </xf>
    <xf numFmtId="0" fontId="2" fillId="0" borderId="5" xfId="0" applyFont="1" applyBorder="1" applyAlignment="1">
      <alignment vertical="top" wrapText="1"/>
    </xf>
    <xf numFmtId="0" fontId="0" fillId="0" borderId="5" xfId="0" applyBorder="1" applyAlignment="1">
      <alignment vertical="top"/>
    </xf>
    <xf numFmtId="0" fontId="0" fillId="9" borderId="0" xfId="0" applyFill="1" applyAlignment="1">
      <alignment vertical="top"/>
    </xf>
    <xf numFmtId="1" fontId="2" fillId="10" borderId="5" xfId="0" applyNumberFormat="1" applyFont="1" applyFill="1" applyBorder="1" applyAlignment="1">
      <alignment vertical="center" wrapText="1"/>
    </xf>
    <xf numFmtId="0" fontId="20" fillId="10" borderId="0" xfId="0" applyFont="1" applyFill="1" applyAlignment="1">
      <alignment vertical="center"/>
    </xf>
    <xf numFmtId="1" fontId="2" fillId="10" borderId="5" xfId="0" applyNumberFormat="1" applyFont="1" applyFill="1" applyBorder="1" applyAlignment="1">
      <alignment horizontal="left" vertical="center" wrapText="1"/>
    </xf>
    <xf numFmtId="0" fontId="2" fillId="10" borderId="5" xfId="0" applyFont="1" applyFill="1" applyBorder="1" applyAlignment="1">
      <alignment vertical="center" wrapText="1"/>
    </xf>
    <xf numFmtId="0" fontId="6" fillId="10" borderId="5" xfId="0" applyFont="1" applyFill="1" applyBorder="1" applyAlignment="1">
      <alignment vertical="center" wrapText="1"/>
    </xf>
    <xf numFmtId="1" fontId="2" fillId="11" borderId="5" xfId="0" applyNumberFormat="1" applyFont="1" applyFill="1" applyBorder="1" applyAlignment="1">
      <alignment vertical="center" wrapText="1"/>
    </xf>
    <xf numFmtId="0" fontId="6" fillId="11" borderId="5" xfId="0" applyFont="1" applyFill="1" applyBorder="1" applyAlignment="1">
      <alignment horizontal="left" wrapText="1"/>
    </xf>
    <xf numFmtId="1" fontId="2" fillId="11" borderId="5" xfId="0" applyNumberFormat="1" applyFont="1" applyFill="1" applyBorder="1" applyAlignment="1">
      <alignment horizontal="left" vertical="center" wrapText="1"/>
    </xf>
    <xf numFmtId="0" fontId="2" fillId="11" borderId="5" xfId="0" applyFont="1" applyFill="1" applyBorder="1" applyAlignment="1">
      <alignment vertical="center" wrapText="1"/>
    </xf>
    <xf numFmtId="0" fontId="0" fillId="11" borderId="0" xfId="0" applyFill="1"/>
    <xf numFmtId="0" fontId="6" fillId="11" borderId="5" xfId="0" applyFont="1" applyFill="1" applyBorder="1" applyAlignment="1">
      <alignment vertical="center" wrapText="1"/>
    </xf>
    <xf numFmtId="0" fontId="21" fillId="11" borderId="0" xfId="0" applyFont="1" applyFill="1" applyAlignment="1">
      <alignment vertical="center"/>
    </xf>
    <xf numFmtId="0" fontId="6" fillId="9" borderId="5" xfId="0" applyFont="1" applyFill="1" applyBorder="1" applyAlignment="1">
      <alignment horizontal="left" wrapText="1"/>
    </xf>
    <xf numFmtId="0" fontId="0" fillId="9" borderId="5" xfId="0" applyFill="1" applyBorder="1"/>
    <xf numFmtId="0" fontId="21" fillId="9" borderId="0" xfId="0" applyFont="1" applyFill="1" applyAlignment="1">
      <alignment vertical="center"/>
    </xf>
    <xf numFmtId="0" fontId="6" fillId="11" borderId="5" xfId="0" applyFont="1" applyFill="1" applyBorder="1" applyAlignment="1">
      <alignment horizontal="left" vertical="center" wrapText="1"/>
    </xf>
    <xf numFmtId="0" fontId="2" fillId="11" borderId="0" xfId="0" applyFont="1" applyFill="1" applyBorder="1" applyAlignment="1">
      <alignment wrapText="1"/>
    </xf>
    <xf numFmtId="0" fontId="21" fillId="11" borderId="0" xfId="0" applyFont="1" applyFill="1"/>
    <xf numFmtId="0" fontId="2" fillId="11" borderId="5" xfId="0" applyFont="1" applyFill="1" applyBorder="1" applyAlignment="1">
      <alignment wrapText="1"/>
    </xf>
    <xf numFmtId="0" fontId="2" fillId="9" borderId="5" xfId="0" applyFont="1" applyFill="1" applyBorder="1" applyAlignment="1">
      <alignment vertical="top" wrapText="1"/>
    </xf>
    <xf numFmtId="0" fontId="0" fillId="9" borderId="0" xfId="0" applyFill="1"/>
    <xf numFmtId="0" fontId="21" fillId="11" borderId="0" xfId="0" applyFont="1" applyFill="1" applyAlignment="1">
      <alignment wrapText="1"/>
    </xf>
    <xf numFmtId="0" fontId="2" fillId="11" borderId="36" xfId="0" applyFont="1" applyFill="1" applyBorder="1" applyAlignment="1">
      <alignment vertical="top" wrapText="1"/>
    </xf>
    <xf numFmtId="0" fontId="2" fillId="11" borderId="5" xfId="0" applyFont="1" applyFill="1" applyBorder="1" applyAlignment="1">
      <alignment vertical="top" wrapText="1"/>
    </xf>
    <xf numFmtId="0" fontId="0" fillId="9" borderId="5" xfId="0" applyFill="1" applyBorder="1" applyAlignment="1">
      <alignment vertical="top" wrapText="1"/>
    </xf>
    <xf numFmtId="0" fontId="0" fillId="11" borderId="5" xfId="0" applyFill="1" applyBorder="1"/>
    <xf numFmtId="1" fontId="2" fillId="12" borderId="5" xfId="0" applyNumberFormat="1" applyFont="1" applyFill="1" applyBorder="1" applyAlignment="1">
      <alignment vertical="center" wrapText="1"/>
    </xf>
    <xf numFmtId="1" fontId="2" fillId="12" borderId="5" xfId="0" applyNumberFormat="1" applyFont="1" applyFill="1" applyBorder="1" applyAlignment="1">
      <alignment horizontal="left" vertical="center" wrapText="1"/>
    </xf>
    <xf numFmtId="0" fontId="2" fillId="12" borderId="5" xfId="0" applyFont="1" applyFill="1" applyBorder="1" applyAlignment="1">
      <alignment vertical="center" wrapText="1"/>
    </xf>
    <xf numFmtId="0" fontId="2" fillId="12" borderId="5" xfId="0" applyFont="1" applyFill="1" applyBorder="1" applyAlignment="1">
      <alignment wrapText="1"/>
    </xf>
    <xf numFmtId="0" fontId="21" fillId="11" borderId="0" xfId="0" applyFont="1" applyFill="1" applyAlignment="1">
      <alignment vertical="top"/>
    </xf>
    <xf numFmtId="0" fontId="2" fillId="11" borderId="0" xfId="0" applyFont="1" applyFill="1" applyBorder="1"/>
    <xf numFmtId="1" fontId="4" fillId="11"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42" Type="http://schemas.openxmlformats.org/officeDocument/2006/relationships/image" Target="../media/image43.png"/><Relationship Id="rId47" Type="http://schemas.openxmlformats.org/officeDocument/2006/relationships/image" Target="../media/image48.png"/><Relationship Id="rId50" Type="http://schemas.openxmlformats.org/officeDocument/2006/relationships/image" Target="../media/image51.png"/><Relationship Id="rId55" Type="http://schemas.openxmlformats.org/officeDocument/2006/relationships/image" Target="../media/image56.png"/><Relationship Id="rId7" Type="http://schemas.openxmlformats.org/officeDocument/2006/relationships/image" Target="../media/image8.png"/><Relationship Id="rId2" Type="http://schemas.openxmlformats.org/officeDocument/2006/relationships/image" Target="../media/image3.png"/><Relationship Id="rId16" Type="http://schemas.openxmlformats.org/officeDocument/2006/relationships/image" Target="../media/image17.png"/><Relationship Id="rId29" Type="http://schemas.openxmlformats.org/officeDocument/2006/relationships/image" Target="../media/image30.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40" Type="http://schemas.openxmlformats.org/officeDocument/2006/relationships/image" Target="../media/image41.png"/><Relationship Id="rId45" Type="http://schemas.openxmlformats.org/officeDocument/2006/relationships/image" Target="../media/image46.png"/><Relationship Id="rId53" Type="http://schemas.openxmlformats.org/officeDocument/2006/relationships/image" Target="../media/image54.png"/><Relationship Id="rId58" Type="http://schemas.openxmlformats.org/officeDocument/2006/relationships/image" Target="../media/image59.jpeg"/><Relationship Id="rId5" Type="http://schemas.openxmlformats.org/officeDocument/2006/relationships/image" Target="../media/image6.png"/><Relationship Id="rId61" Type="http://schemas.openxmlformats.org/officeDocument/2006/relationships/image" Target="../media/image62.png"/><Relationship Id="rId19" Type="http://schemas.openxmlformats.org/officeDocument/2006/relationships/image" Target="../media/image2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43" Type="http://schemas.openxmlformats.org/officeDocument/2006/relationships/image" Target="../media/image44.png"/><Relationship Id="rId48" Type="http://schemas.openxmlformats.org/officeDocument/2006/relationships/image" Target="../media/image49.png"/><Relationship Id="rId56" Type="http://schemas.openxmlformats.org/officeDocument/2006/relationships/image" Target="../media/image57.png"/><Relationship Id="rId8" Type="http://schemas.openxmlformats.org/officeDocument/2006/relationships/image" Target="../media/image9.png"/><Relationship Id="rId51" Type="http://schemas.openxmlformats.org/officeDocument/2006/relationships/image" Target="../media/image52.png"/><Relationship Id="rId3" Type="http://schemas.openxmlformats.org/officeDocument/2006/relationships/image" Target="../media/image4.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46" Type="http://schemas.openxmlformats.org/officeDocument/2006/relationships/image" Target="../media/image47.png"/><Relationship Id="rId59" Type="http://schemas.openxmlformats.org/officeDocument/2006/relationships/image" Target="../media/image60.png"/><Relationship Id="rId20" Type="http://schemas.openxmlformats.org/officeDocument/2006/relationships/image" Target="../media/image21.png"/><Relationship Id="rId41" Type="http://schemas.openxmlformats.org/officeDocument/2006/relationships/image" Target="../media/image42.png"/><Relationship Id="rId54" Type="http://schemas.openxmlformats.org/officeDocument/2006/relationships/image" Target="../media/image55.png"/><Relationship Id="rId62" Type="http://schemas.openxmlformats.org/officeDocument/2006/relationships/image" Target="../media/image63.png"/><Relationship Id="rId1" Type="http://schemas.openxmlformats.org/officeDocument/2006/relationships/image" Target="../media/image2.png"/><Relationship Id="rId6"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49" Type="http://schemas.openxmlformats.org/officeDocument/2006/relationships/image" Target="../media/image50.png"/><Relationship Id="rId57" Type="http://schemas.openxmlformats.org/officeDocument/2006/relationships/image" Target="../media/image58.png"/><Relationship Id="rId10" Type="http://schemas.openxmlformats.org/officeDocument/2006/relationships/image" Target="../media/image11.png"/><Relationship Id="rId31" Type="http://schemas.openxmlformats.org/officeDocument/2006/relationships/image" Target="../media/image32.png"/><Relationship Id="rId44" Type="http://schemas.openxmlformats.org/officeDocument/2006/relationships/image" Target="../media/image45.png"/><Relationship Id="rId52" Type="http://schemas.openxmlformats.org/officeDocument/2006/relationships/image" Target="../media/image53.png"/><Relationship Id="rId60" Type="http://schemas.openxmlformats.org/officeDocument/2006/relationships/image" Target="../media/image61.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971550</xdr:colOff>
          <xdr:row>10</xdr:row>
          <xdr:rowOff>0</xdr:rowOff>
        </xdr:from>
        <xdr:to>
          <xdr:col>9</xdr:col>
          <xdr:colOff>3552825</xdr:colOff>
          <xdr:row>10</xdr:row>
          <xdr:rowOff>2381250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1922318</xdr:colOff>
      <xdr:row>11</xdr:row>
      <xdr:rowOff>710045</xdr:rowOff>
    </xdr:from>
    <xdr:to>
      <xdr:col>9</xdr:col>
      <xdr:colOff>3747308</xdr:colOff>
      <xdr:row>11</xdr:row>
      <xdr:rowOff>1959725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98091" y="8295409"/>
          <a:ext cx="1824990" cy="1249680"/>
        </a:xfrm>
        <a:prstGeom prst="rect">
          <a:avLst/>
        </a:prstGeom>
        <a:noFill/>
        <a:ln>
          <a:noFill/>
        </a:ln>
      </xdr:spPr>
    </xdr:pic>
    <xdr:clientData/>
  </xdr:twoCellAnchor>
  <xdr:twoCellAnchor editAs="oneCell">
    <xdr:from>
      <xdr:col>9</xdr:col>
      <xdr:colOff>2147455</xdr:colOff>
      <xdr:row>12</xdr:row>
      <xdr:rowOff>502228</xdr:rowOff>
    </xdr:from>
    <xdr:to>
      <xdr:col>9</xdr:col>
      <xdr:colOff>3972445</xdr:colOff>
      <xdr:row>12</xdr:row>
      <xdr:rowOff>1765878</xdr:rowOff>
    </xdr:to>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23228" y="10719955"/>
          <a:ext cx="1824990" cy="1263650"/>
        </a:xfrm>
        <a:prstGeom prst="rect">
          <a:avLst/>
        </a:prstGeom>
        <a:noFill/>
        <a:ln>
          <a:noFill/>
        </a:ln>
      </xdr:spPr>
    </xdr:pic>
    <xdr:clientData/>
  </xdr:twoCellAnchor>
  <xdr:twoCellAnchor editAs="oneCell">
    <xdr:from>
      <xdr:col>9</xdr:col>
      <xdr:colOff>2303318</xdr:colOff>
      <xdr:row>13</xdr:row>
      <xdr:rowOff>640773</xdr:rowOff>
    </xdr:from>
    <xdr:to>
      <xdr:col>9</xdr:col>
      <xdr:colOff>4128308</xdr:colOff>
      <xdr:row>13</xdr:row>
      <xdr:rowOff>1924743</xdr:rowOff>
    </xdr:to>
    <xdr:pic>
      <xdr:nvPicPr>
        <xdr:cNvPr id="16" name="Imagen 1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79091" y="13127182"/>
          <a:ext cx="1824990" cy="1283970"/>
        </a:xfrm>
        <a:prstGeom prst="rect">
          <a:avLst/>
        </a:prstGeom>
        <a:noFill/>
        <a:ln>
          <a:noFill/>
        </a:ln>
      </xdr:spPr>
    </xdr:pic>
    <xdr:clientData/>
  </xdr:twoCellAnchor>
  <xdr:twoCellAnchor editAs="oneCell">
    <xdr:from>
      <xdr:col>9</xdr:col>
      <xdr:colOff>2182091</xdr:colOff>
      <xdr:row>14</xdr:row>
      <xdr:rowOff>1333500</xdr:rowOff>
    </xdr:from>
    <xdr:to>
      <xdr:col>9</xdr:col>
      <xdr:colOff>3963901</xdr:colOff>
      <xdr:row>14</xdr:row>
      <xdr:rowOff>2584450</xdr:rowOff>
    </xdr:to>
    <xdr:pic>
      <xdr:nvPicPr>
        <xdr:cNvPr id="17" name="Imagen 1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157864" y="16538864"/>
          <a:ext cx="1781810" cy="1250950"/>
        </a:xfrm>
        <a:prstGeom prst="rect">
          <a:avLst/>
        </a:prstGeom>
        <a:noFill/>
        <a:ln>
          <a:noFill/>
        </a:ln>
      </xdr:spPr>
    </xdr:pic>
    <xdr:clientData/>
  </xdr:twoCellAnchor>
  <xdr:twoCellAnchor editAs="oneCell">
    <xdr:from>
      <xdr:col>9</xdr:col>
      <xdr:colOff>2182091</xdr:colOff>
      <xdr:row>15</xdr:row>
      <xdr:rowOff>831273</xdr:rowOff>
    </xdr:from>
    <xdr:to>
      <xdr:col>9</xdr:col>
      <xdr:colOff>4049626</xdr:colOff>
      <xdr:row>15</xdr:row>
      <xdr:rowOff>2072063</xdr:rowOff>
    </xdr:to>
    <xdr:pic>
      <xdr:nvPicPr>
        <xdr:cNvPr id="18" name="Imagen 1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57864" y="19534909"/>
          <a:ext cx="1867535" cy="1240790"/>
        </a:xfrm>
        <a:prstGeom prst="rect">
          <a:avLst/>
        </a:prstGeom>
        <a:noFill/>
        <a:ln>
          <a:noFill/>
        </a:ln>
      </xdr:spPr>
    </xdr:pic>
    <xdr:clientData/>
  </xdr:twoCellAnchor>
  <xdr:twoCellAnchor editAs="oneCell">
    <xdr:from>
      <xdr:col>9</xdr:col>
      <xdr:colOff>2268682</xdr:colOff>
      <xdr:row>16</xdr:row>
      <xdr:rowOff>692727</xdr:rowOff>
    </xdr:from>
    <xdr:to>
      <xdr:col>9</xdr:col>
      <xdr:colOff>4058112</xdr:colOff>
      <xdr:row>16</xdr:row>
      <xdr:rowOff>2007177</xdr:rowOff>
    </xdr:to>
    <xdr:pic>
      <xdr:nvPicPr>
        <xdr:cNvPr id="19" name="Imagen 1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244455" y="22149954"/>
          <a:ext cx="1789430" cy="1314450"/>
        </a:xfrm>
        <a:prstGeom prst="rect">
          <a:avLst/>
        </a:prstGeom>
        <a:noFill/>
        <a:ln>
          <a:noFill/>
        </a:ln>
      </xdr:spPr>
    </xdr:pic>
    <xdr:clientData/>
  </xdr:twoCellAnchor>
  <xdr:twoCellAnchor editAs="oneCell">
    <xdr:from>
      <xdr:col>9</xdr:col>
      <xdr:colOff>813955</xdr:colOff>
      <xdr:row>17</xdr:row>
      <xdr:rowOff>883227</xdr:rowOff>
    </xdr:from>
    <xdr:to>
      <xdr:col>9</xdr:col>
      <xdr:colOff>5196090</xdr:colOff>
      <xdr:row>17</xdr:row>
      <xdr:rowOff>1547437</xdr:rowOff>
    </xdr:to>
    <xdr:pic>
      <xdr:nvPicPr>
        <xdr:cNvPr id="20" name="Imagen 19"/>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89728" y="24782318"/>
          <a:ext cx="4382135" cy="664210"/>
        </a:xfrm>
        <a:prstGeom prst="rect">
          <a:avLst/>
        </a:prstGeom>
        <a:noFill/>
        <a:ln>
          <a:noFill/>
        </a:ln>
      </xdr:spPr>
    </xdr:pic>
    <xdr:clientData/>
  </xdr:twoCellAnchor>
  <xdr:twoCellAnchor editAs="oneCell">
    <xdr:from>
      <xdr:col>9</xdr:col>
      <xdr:colOff>762000</xdr:colOff>
      <xdr:row>18</xdr:row>
      <xdr:rowOff>519546</xdr:rowOff>
    </xdr:from>
    <xdr:to>
      <xdr:col>9</xdr:col>
      <xdr:colOff>5486400</xdr:colOff>
      <xdr:row>18</xdr:row>
      <xdr:rowOff>1705091</xdr:rowOff>
    </xdr:to>
    <xdr:pic>
      <xdr:nvPicPr>
        <xdr:cNvPr id="21" name="Imagen 2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737773" y="27189546"/>
          <a:ext cx="4724400" cy="1185545"/>
        </a:xfrm>
        <a:prstGeom prst="rect">
          <a:avLst/>
        </a:prstGeom>
        <a:noFill/>
        <a:ln>
          <a:noFill/>
        </a:ln>
      </xdr:spPr>
    </xdr:pic>
    <xdr:clientData/>
  </xdr:twoCellAnchor>
  <xdr:twoCellAnchor editAs="oneCell">
    <xdr:from>
      <xdr:col>9</xdr:col>
      <xdr:colOff>1887684</xdr:colOff>
      <xdr:row>20</xdr:row>
      <xdr:rowOff>207818</xdr:rowOff>
    </xdr:from>
    <xdr:to>
      <xdr:col>9</xdr:col>
      <xdr:colOff>3480956</xdr:colOff>
      <xdr:row>20</xdr:row>
      <xdr:rowOff>1501313</xdr:rowOff>
    </xdr:to>
    <xdr:pic>
      <xdr:nvPicPr>
        <xdr:cNvPr id="24" name="Imagen 23"/>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863457" y="30514636"/>
          <a:ext cx="1593272" cy="1293495"/>
        </a:xfrm>
        <a:prstGeom prst="rect">
          <a:avLst/>
        </a:prstGeom>
        <a:noFill/>
        <a:ln>
          <a:noFill/>
        </a:ln>
      </xdr:spPr>
    </xdr:pic>
    <xdr:clientData/>
  </xdr:twoCellAnchor>
  <xdr:twoCellAnchor editAs="oneCell">
    <xdr:from>
      <xdr:col>9</xdr:col>
      <xdr:colOff>1624853</xdr:colOff>
      <xdr:row>21</xdr:row>
      <xdr:rowOff>44824</xdr:rowOff>
    </xdr:from>
    <xdr:to>
      <xdr:col>9</xdr:col>
      <xdr:colOff>3566048</xdr:colOff>
      <xdr:row>21</xdr:row>
      <xdr:rowOff>1719319</xdr:rowOff>
    </xdr:to>
    <xdr:pic>
      <xdr:nvPicPr>
        <xdr:cNvPr id="29" name="Imagen 28"/>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609794" y="32205706"/>
          <a:ext cx="1941195" cy="1674495"/>
        </a:xfrm>
        <a:prstGeom prst="rect">
          <a:avLst/>
        </a:prstGeom>
        <a:noFill/>
        <a:ln>
          <a:noFill/>
        </a:ln>
      </xdr:spPr>
    </xdr:pic>
    <xdr:clientData/>
  </xdr:twoCellAnchor>
  <xdr:twoCellAnchor>
    <xdr:from>
      <xdr:col>10</xdr:col>
      <xdr:colOff>504265</xdr:colOff>
      <xdr:row>22</xdr:row>
      <xdr:rowOff>694765</xdr:rowOff>
    </xdr:from>
    <xdr:to>
      <xdr:col>10</xdr:col>
      <xdr:colOff>1571065</xdr:colOff>
      <xdr:row>22</xdr:row>
      <xdr:rowOff>875740</xdr:rowOff>
    </xdr:to>
    <xdr:pic>
      <xdr:nvPicPr>
        <xdr:cNvPr id="31" name="Imagen 30"/>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18824" y="34671000"/>
          <a:ext cx="10668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2162737</xdr:colOff>
      <xdr:row>22</xdr:row>
      <xdr:rowOff>179295</xdr:rowOff>
    </xdr:from>
    <xdr:to>
      <xdr:col>9</xdr:col>
      <xdr:colOff>3877237</xdr:colOff>
      <xdr:row>22</xdr:row>
      <xdr:rowOff>1512795</xdr:rowOff>
    </xdr:to>
    <xdr:pic>
      <xdr:nvPicPr>
        <xdr:cNvPr id="32" name="Imagen 3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147678" y="34155530"/>
          <a:ext cx="1714500" cy="1333500"/>
        </a:xfrm>
        <a:prstGeom prst="rect">
          <a:avLst/>
        </a:prstGeom>
        <a:noFill/>
        <a:ln>
          <a:noFill/>
        </a:ln>
      </xdr:spPr>
    </xdr:pic>
    <xdr:clientData/>
  </xdr:twoCellAnchor>
  <xdr:twoCellAnchor editAs="oneCell">
    <xdr:from>
      <xdr:col>9</xdr:col>
      <xdr:colOff>1658471</xdr:colOff>
      <xdr:row>23</xdr:row>
      <xdr:rowOff>179294</xdr:rowOff>
    </xdr:from>
    <xdr:to>
      <xdr:col>9</xdr:col>
      <xdr:colOff>3599666</xdr:colOff>
      <xdr:row>23</xdr:row>
      <xdr:rowOff>1853789</xdr:rowOff>
    </xdr:to>
    <xdr:pic>
      <xdr:nvPicPr>
        <xdr:cNvPr id="33" name="Imagen 32"/>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643412" y="35713147"/>
          <a:ext cx="1941195" cy="1674495"/>
        </a:xfrm>
        <a:prstGeom prst="rect">
          <a:avLst/>
        </a:prstGeom>
        <a:noFill/>
        <a:ln>
          <a:noFill/>
        </a:ln>
      </xdr:spPr>
    </xdr:pic>
    <xdr:clientData/>
  </xdr:twoCellAnchor>
  <xdr:twoCellAnchor editAs="oneCell">
    <xdr:from>
      <xdr:col>9</xdr:col>
      <xdr:colOff>672353</xdr:colOff>
      <xdr:row>24</xdr:row>
      <xdr:rowOff>336176</xdr:rowOff>
    </xdr:from>
    <xdr:to>
      <xdr:col>9</xdr:col>
      <xdr:colOff>5054488</xdr:colOff>
      <xdr:row>24</xdr:row>
      <xdr:rowOff>1000386</xdr:rowOff>
    </xdr:to>
    <xdr:pic>
      <xdr:nvPicPr>
        <xdr:cNvPr id="34" name="Imagen 33"/>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657294" y="37775029"/>
          <a:ext cx="4382135" cy="664210"/>
        </a:xfrm>
        <a:prstGeom prst="rect">
          <a:avLst/>
        </a:prstGeom>
        <a:noFill/>
        <a:ln>
          <a:noFill/>
        </a:ln>
      </xdr:spPr>
    </xdr:pic>
    <xdr:clientData/>
  </xdr:twoCellAnchor>
  <xdr:twoCellAnchor editAs="oneCell">
    <xdr:from>
      <xdr:col>9</xdr:col>
      <xdr:colOff>470648</xdr:colOff>
      <xdr:row>25</xdr:row>
      <xdr:rowOff>22411</xdr:rowOff>
    </xdr:from>
    <xdr:to>
      <xdr:col>9</xdr:col>
      <xdr:colOff>5195048</xdr:colOff>
      <xdr:row>25</xdr:row>
      <xdr:rowOff>1207956</xdr:rowOff>
    </xdr:to>
    <xdr:pic>
      <xdr:nvPicPr>
        <xdr:cNvPr id="35" name="Imagen 34"/>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55589" y="38962852"/>
          <a:ext cx="4724400" cy="1185545"/>
        </a:xfrm>
        <a:prstGeom prst="rect">
          <a:avLst/>
        </a:prstGeom>
        <a:noFill/>
        <a:ln>
          <a:noFill/>
        </a:ln>
      </xdr:spPr>
    </xdr:pic>
    <xdr:clientData/>
  </xdr:twoCellAnchor>
  <xdr:twoCellAnchor editAs="oneCell">
    <xdr:from>
      <xdr:col>9</xdr:col>
      <xdr:colOff>2207559</xdr:colOff>
      <xdr:row>26</xdr:row>
      <xdr:rowOff>201706</xdr:rowOff>
    </xdr:from>
    <xdr:to>
      <xdr:col>9</xdr:col>
      <xdr:colOff>4148754</xdr:colOff>
      <xdr:row>26</xdr:row>
      <xdr:rowOff>1876201</xdr:rowOff>
    </xdr:to>
    <xdr:pic>
      <xdr:nvPicPr>
        <xdr:cNvPr id="36" name="Imagen 35"/>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192500" y="40363588"/>
          <a:ext cx="1941195" cy="1674495"/>
        </a:xfrm>
        <a:prstGeom prst="rect">
          <a:avLst/>
        </a:prstGeom>
        <a:noFill/>
        <a:ln>
          <a:noFill/>
        </a:ln>
      </xdr:spPr>
    </xdr:pic>
    <xdr:clientData/>
  </xdr:twoCellAnchor>
  <xdr:twoCellAnchor editAs="oneCell">
    <xdr:from>
      <xdr:col>9</xdr:col>
      <xdr:colOff>2050676</xdr:colOff>
      <xdr:row>27</xdr:row>
      <xdr:rowOff>56029</xdr:rowOff>
    </xdr:from>
    <xdr:to>
      <xdr:col>9</xdr:col>
      <xdr:colOff>3991871</xdr:colOff>
      <xdr:row>27</xdr:row>
      <xdr:rowOff>1730524</xdr:rowOff>
    </xdr:to>
    <xdr:pic>
      <xdr:nvPicPr>
        <xdr:cNvPr id="37" name="Imagen 36"/>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035617" y="42358235"/>
          <a:ext cx="1941195" cy="1674495"/>
        </a:xfrm>
        <a:prstGeom prst="rect">
          <a:avLst/>
        </a:prstGeom>
        <a:noFill/>
        <a:ln>
          <a:noFill/>
        </a:ln>
      </xdr:spPr>
    </xdr:pic>
    <xdr:clientData/>
  </xdr:twoCellAnchor>
  <xdr:twoCellAnchor editAs="oneCell">
    <xdr:from>
      <xdr:col>9</xdr:col>
      <xdr:colOff>1591236</xdr:colOff>
      <xdr:row>28</xdr:row>
      <xdr:rowOff>134471</xdr:rowOff>
    </xdr:from>
    <xdr:to>
      <xdr:col>9</xdr:col>
      <xdr:colOff>3532431</xdr:colOff>
      <xdr:row>28</xdr:row>
      <xdr:rowOff>1808966</xdr:rowOff>
    </xdr:to>
    <xdr:pic>
      <xdr:nvPicPr>
        <xdr:cNvPr id="38" name="Imagen 37"/>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5576177" y="44196000"/>
          <a:ext cx="1941195" cy="1674495"/>
        </a:xfrm>
        <a:prstGeom prst="rect">
          <a:avLst/>
        </a:prstGeom>
        <a:noFill/>
        <a:ln>
          <a:noFill/>
        </a:ln>
      </xdr:spPr>
    </xdr:pic>
    <xdr:clientData/>
  </xdr:twoCellAnchor>
  <xdr:twoCellAnchor editAs="oneCell">
    <xdr:from>
      <xdr:col>9</xdr:col>
      <xdr:colOff>2297206</xdr:colOff>
      <xdr:row>29</xdr:row>
      <xdr:rowOff>89648</xdr:rowOff>
    </xdr:from>
    <xdr:to>
      <xdr:col>9</xdr:col>
      <xdr:colOff>4238401</xdr:colOff>
      <xdr:row>29</xdr:row>
      <xdr:rowOff>1764143</xdr:rowOff>
    </xdr:to>
    <xdr:pic>
      <xdr:nvPicPr>
        <xdr:cNvPr id="39" name="Imagen 38"/>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282147" y="46089795"/>
          <a:ext cx="1941195" cy="1674495"/>
        </a:xfrm>
        <a:prstGeom prst="rect">
          <a:avLst/>
        </a:prstGeom>
        <a:noFill/>
        <a:ln>
          <a:noFill/>
        </a:ln>
      </xdr:spPr>
    </xdr:pic>
    <xdr:clientData/>
  </xdr:twoCellAnchor>
  <xdr:twoCellAnchor editAs="oneCell">
    <xdr:from>
      <xdr:col>9</xdr:col>
      <xdr:colOff>1949823</xdr:colOff>
      <xdr:row>31</xdr:row>
      <xdr:rowOff>280148</xdr:rowOff>
    </xdr:from>
    <xdr:to>
      <xdr:col>9</xdr:col>
      <xdr:colOff>3939913</xdr:colOff>
      <xdr:row>31</xdr:row>
      <xdr:rowOff>1399653</xdr:rowOff>
    </xdr:to>
    <xdr:pic>
      <xdr:nvPicPr>
        <xdr:cNvPr id="40" name="Imagen 39"/>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934764" y="50045472"/>
          <a:ext cx="1990090" cy="1119505"/>
        </a:xfrm>
        <a:prstGeom prst="rect">
          <a:avLst/>
        </a:prstGeom>
        <a:noFill/>
        <a:ln>
          <a:noFill/>
        </a:ln>
      </xdr:spPr>
    </xdr:pic>
    <xdr:clientData/>
  </xdr:twoCellAnchor>
  <xdr:twoCellAnchor editAs="oneCell">
    <xdr:from>
      <xdr:col>9</xdr:col>
      <xdr:colOff>1770530</xdr:colOff>
      <xdr:row>32</xdr:row>
      <xdr:rowOff>347382</xdr:rowOff>
    </xdr:from>
    <xdr:to>
      <xdr:col>9</xdr:col>
      <xdr:colOff>3749825</xdr:colOff>
      <xdr:row>32</xdr:row>
      <xdr:rowOff>1484032</xdr:rowOff>
    </xdr:to>
    <xdr:pic>
      <xdr:nvPicPr>
        <xdr:cNvPr id="41" name="Imagen 40"/>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5755471" y="51872029"/>
          <a:ext cx="1979295" cy="1136650"/>
        </a:xfrm>
        <a:prstGeom prst="rect">
          <a:avLst/>
        </a:prstGeom>
        <a:noFill/>
        <a:ln>
          <a:noFill/>
        </a:ln>
      </xdr:spPr>
    </xdr:pic>
    <xdr:clientData/>
  </xdr:twoCellAnchor>
  <xdr:twoCellAnchor editAs="oneCell">
    <xdr:from>
      <xdr:col>9</xdr:col>
      <xdr:colOff>2084294</xdr:colOff>
      <xdr:row>30</xdr:row>
      <xdr:rowOff>313765</xdr:rowOff>
    </xdr:from>
    <xdr:to>
      <xdr:col>9</xdr:col>
      <xdr:colOff>3866104</xdr:colOff>
      <xdr:row>30</xdr:row>
      <xdr:rowOff>1564715</xdr:rowOff>
    </xdr:to>
    <xdr:pic>
      <xdr:nvPicPr>
        <xdr:cNvPr id="43" name="Imagen 4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69235" y="48230118"/>
          <a:ext cx="1781810" cy="1250950"/>
        </a:xfrm>
        <a:prstGeom prst="rect">
          <a:avLst/>
        </a:prstGeom>
        <a:noFill/>
        <a:ln>
          <a:noFill/>
        </a:ln>
      </xdr:spPr>
    </xdr:pic>
    <xdr:clientData/>
  </xdr:twoCellAnchor>
  <xdr:twoCellAnchor editAs="oneCell">
    <xdr:from>
      <xdr:col>9</xdr:col>
      <xdr:colOff>1445559</xdr:colOff>
      <xdr:row>33</xdr:row>
      <xdr:rowOff>145677</xdr:rowOff>
    </xdr:from>
    <xdr:to>
      <xdr:col>9</xdr:col>
      <xdr:colOff>3770294</xdr:colOff>
      <xdr:row>33</xdr:row>
      <xdr:rowOff>2032897</xdr:rowOff>
    </xdr:to>
    <xdr:pic>
      <xdr:nvPicPr>
        <xdr:cNvPr id="44" name="Imagen 43"/>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5430500" y="53362412"/>
          <a:ext cx="2324735" cy="1887220"/>
        </a:xfrm>
        <a:prstGeom prst="rect">
          <a:avLst/>
        </a:prstGeom>
        <a:noFill/>
        <a:ln>
          <a:noFill/>
        </a:ln>
      </xdr:spPr>
    </xdr:pic>
    <xdr:clientData/>
  </xdr:twoCellAnchor>
  <xdr:twoCellAnchor editAs="oneCell">
    <xdr:from>
      <xdr:col>9</xdr:col>
      <xdr:colOff>1456765</xdr:colOff>
      <xdr:row>34</xdr:row>
      <xdr:rowOff>179294</xdr:rowOff>
    </xdr:from>
    <xdr:to>
      <xdr:col>9</xdr:col>
      <xdr:colOff>4010100</xdr:colOff>
      <xdr:row>34</xdr:row>
      <xdr:rowOff>2256379</xdr:rowOff>
    </xdr:to>
    <xdr:pic>
      <xdr:nvPicPr>
        <xdr:cNvPr id="45" name="Imagen 44"/>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441706" y="55525147"/>
          <a:ext cx="2553335" cy="2077085"/>
        </a:xfrm>
        <a:prstGeom prst="rect">
          <a:avLst/>
        </a:prstGeom>
        <a:noFill/>
        <a:ln>
          <a:noFill/>
        </a:ln>
      </xdr:spPr>
    </xdr:pic>
    <xdr:clientData/>
  </xdr:twoCellAnchor>
  <xdr:twoCellAnchor editAs="oneCell">
    <xdr:from>
      <xdr:col>9</xdr:col>
      <xdr:colOff>1916206</xdr:colOff>
      <xdr:row>35</xdr:row>
      <xdr:rowOff>235324</xdr:rowOff>
    </xdr:from>
    <xdr:to>
      <xdr:col>9</xdr:col>
      <xdr:colOff>4012341</xdr:colOff>
      <xdr:row>35</xdr:row>
      <xdr:rowOff>1643754</xdr:rowOff>
    </xdr:to>
    <xdr:pic>
      <xdr:nvPicPr>
        <xdr:cNvPr id="46" name="Imagen 45"/>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5901147" y="57945618"/>
          <a:ext cx="2096135" cy="1408430"/>
        </a:xfrm>
        <a:prstGeom prst="rect">
          <a:avLst/>
        </a:prstGeom>
        <a:noFill/>
        <a:ln>
          <a:noFill/>
        </a:ln>
      </xdr:spPr>
    </xdr:pic>
    <xdr:clientData/>
  </xdr:twoCellAnchor>
  <xdr:twoCellAnchor editAs="oneCell">
    <xdr:from>
      <xdr:col>9</xdr:col>
      <xdr:colOff>1770529</xdr:colOff>
      <xdr:row>36</xdr:row>
      <xdr:rowOff>369794</xdr:rowOff>
    </xdr:from>
    <xdr:to>
      <xdr:col>9</xdr:col>
      <xdr:colOff>3749824</xdr:colOff>
      <xdr:row>36</xdr:row>
      <xdr:rowOff>1506444</xdr:rowOff>
    </xdr:to>
    <xdr:pic>
      <xdr:nvPicPr>
        <xdr:cNvPr id="47" name="Imagen 46"/>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5755470" y="59861823"/>
          <a:ext cx="1979295" cy="1136650"/>
        </a:xfrm>
        <a:prstGeom prst="rect">
          <a:avLst/>
        </a:prstGeom>
        <a:noFill/>
        <a:ln>
          <a:noFill/>
        </a:ln>
      </xdr:spPr>
    </xdr:pic>
    <xdr:clientData/>
  </xdr:twoCellAnchor>
  <xdr:twoCellAnchor editAs="oneCell">
    <xdr:from>
      <xdr:col>9</xdr:col>
      <xdr:colOff>1893795</xdr:colOff>
      <xdr:row>37</xdr:row>
      <xdr:rowOff>134470</xdr:rowOff>
    </xdr:from>
    <xdr:to>
      <xdr:col>9</xdr:col>
      <xdr:colOff>3821207</xdr:colOff>
      <xdr:row>37</xdr:row>
      <xdr:rowOff>1613646</xdr:rowOff>
    </xdr:to>
    <xdr:pic>
      <xdr:nvPicPr>
        <xdr:cNvPr id="48" name="Imagen 47"/>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5878736" y="61475470"/>
          <a:ext cx="1927412" cy="1479176"/>
        </a:xfrm>
        <a:prstGeom prst="rect">
          <a:avLst/>
        </a:prstGeom>
        <a:noFill/>
        <a:ln>
          <a:noFill/>
        </a:ln>
      </xdr:spPr>
    </xdr:pic>
    <xdr:clientData/>
  </xdr:twoCellAnchor>
  <xdr:twoCellAnchor editAs="oneCell">
    <xdr:from>
      <xdr:col>9</xdr:col>
      <xdr:colOff>1423148</xdr:colOff>
      <xdr:row>38</xdr:row>
      <xdr:rowOff>224118</xdr:rowOff>
    </xdr:from>
    <xdr:to>
      <xdr:col>9</xdr:col>
      <xdr:colOff>4123766</xdr:colOff>
      <xdr:row>38</xdr:row>
      <xdr:rowOff>1524000</xdr:rowOff>
    </xdr:to>
    <xdr:pic>
      <xdr:nvPicPr>
        <xdr:cNvPr id="49" name="Imagen 48"/>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5408089" y="63302030"/>
          <a:ext cx="2700618" cy="1299882"/>
        </a:xfrm>
        <a:prstGeom prst="rect">
          <a:avLst/>
        </a:prstGeom>
        <a:noFill/>
        <a:ln>
          <a:noFill/>
        </a:ln>
      </xdr:spPr>
    </xdr:pic>
    <xdr:clientData/>
  </xdr:twoCellAnchor>
  <xdr:twoCellAnchor editAs="oneCell">
    <xdr:from>
      <xdr:col>9</xdr:col>
      <xdr:colOff>1792942</xdr:colOff>
      <xdr:row>39</xdr:row>
      <xdr:rowOff>89647</xdr:rowOff>
    </xdr:from>
    <xdr:to>
      <xdr:col>9</xdr:col>
      <xdr:colOff>3563471</xdr:colOff>
      <xdr:row>39</xdr:row>
      <xdr:rowOff>1411941</xdr:rowOff>
    </xdr:to>
    <xdr:pic>
      <xdr:nvPicPr>
        <xdr:cNvPr id="50" name="Imagen 49"/>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5777883" y="64904471"/>
          <a:ext cx="1770529" cy="1322294"/>
        </a:xfrm>
        <a:prstGeom prst="rect">
          <a:avLst/>
        </a:prstGeom>
        <a:noFill/>
        <a:ln>
          <a:noFill/>
        </a:ln>
      </xdr:spPr>
    </xdr:pic>
    <xdr:clientData/>
  </xdr:twoCellAnchor>
  <xdr:twoCellAnchor editAs="oneCell">
    <xdr:from>
      <xdr:col>9</xdr:col>
      <xdr:colOff>683559</xdr:colOff>
      <xdr:row>40</xdr:row>
      <xdr:rowOff>212912</xdr:rowOff>
    </xdr:from>
    <xdr:to>
      <xdr:col>9</xdr:col>
      <xdr:colOff>4135419</xdr:colOff>
      <xdr:row>40</xdr:row>
      <xdr:rowOff>1397822</xdr:rowOff>
    </xdr:to>
    <xdr:pic>
      <xdr:nvPicPr>
        <xdr:cNvPr id="51" name="Imagen 50"/>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4668500" y="66585353"/>
          <a:ext cx="3451860" cy="1184910"/>
        </a:xfrm>
        <a:prstGeom prst="rect">
          <a:avLst/>
        </a:prstGeom>
        <a:noFill/>
        <a:ln>
          <a:noFill/>
        </a:ln>
      </xdr:spPr>
    </xdr:pic>
    <xdr:clientData/>
  </xdr:twoCellAnchor>
  <xdr:twoCellAnchor editAs="oneCell">
    <xdr:from>
      <xdr:col>9</xdr:col>
      <xdr:colOff>1098176</xdr:colOff>
      <xdr:row>41</xdr:row>
      <xdr:rowOff>175932</xdr:rowOff>
    </xdr:from>
    <xdr:to>
      <xdr:col>9</xdr:col>
      <xdr:colOff>4774826</xdr:colOff>
      <xdr:row>41</xdr:row>
      <xdr:rowOff>1383702</xdr:rowOff>
    </xdr:to>
    <xdr:pic>
      <xdr:nvPicPr>
        <xdr:cNvPr id="52" name="Imagen 5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5080876" y="68165382"/>
          <a:ext cx="3676650" cy="1207770"/>
        </a:xfrm>
        <a:prstGeom prst="rect">
          <a:avLst/>
        </a:prstGeom>
        <a:noFill/>
        <a:ln>
          <a:noFill/>
        </a:ln>
      </xdr:spPr>
    </xdr:pic>
    <xdr:clientData/>
  </xdr:twoCellAnchor>
  <xdr:twoCellAnchor editAs="oneCell">
    <xdr:from>
      <xdr:col>9</xdr:col>
      <xdr:colOff>739588</xdr:colOff>
      <xdr:row>42</xdr:row>
      <xdr:rowOff>246530</xdr:rowOff>
    </xdr:from>
    <xdr:to>
      <xdr:col>9</xdr:col>
      <xdr:colOff>4751293</xdr:colOff>
      <xdr:row>42</xdr:row>
      <xdr:rowOff>1647264</xdr:rowOff>
    </xdr:to>
    <xdr:pic>
      <xdr:nvPicPr>
        <xdr:cNvPr id="53" name="Imagen 52"/>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4724529" y="69823854"/>
          <a:ext cx="4011705" cy="1400734"/>
        </a:xfrm>
        <a:prstGeom prst="rect">
          <a:avLst/>
        </a:prstGeom>
        <a:noFill/>
        <a:ln>
          <a:noFill/>
        </a:ln>
      </xdr:spPr>
    </xdr:pic>
    <xdr:clientData/>
  </xdr:twoCellAnchor>
  <xdr:twoCellAnchor editAs="oneCell">
    <xdr:from>
      <xdr:col>9</xdr:col>
      <xdr:colOff>694765</xdr:colOff>
      <xdr:row>43</xdr:row>
      <xdr:rowOff>0</xdr:rowOff>
    </xdr:from>
    <xdr:to>
      <xdr:col>9</xdr:col>
      <xdr:colOff>5341060</xdr:colOff>
      <xdr:row>43</xdr:row>
      <xdr:rowOff>1610995</xdr:rowOff>
    </xdr:to>
    <xdr:pic>
      <xdr:nvPicPr>
        <xdr:cNvPr id="54" name="Imagen 53"/>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4679706" y="71538353"/>
          <a:ext cx="4646295" cy="1610995"/>
        </a:xfrm>
        <a:prstGeom prst="rect">
          <a:avLst/>
        </a:prstGeom>
        <a:noFill/>
        <a:ln>
          <a:noFill/>
        </a:ln>
      </xdr:spPr>
    </xdr:pic>
    <xdr:clientData/>
  </xdr:twoCellAnchor>
  <xdr:twoCellAnchor editAs="oneCell">
    <xdr:from>
      <xdr:col>9</xdr:col>
      <xdr:colOff>907677</xdr:colOff>
      <xdr:row>44</xdr:row>
      <xdr:rowOff>67237</xdr:rowOff>
    </xdr:from>
    <xdr:to>
      <xdr:col>9</xdr:col>
      <xdr:colOff>2711824</xdr:colOff>
      <xdr:row>44</xdr:row>
      <xdr:rowOff>1546413</xdr:rowOff>
    </xdr:to>
    <xdr:pic>
      <xdr:nvPicPr>
        <xdr:cNvPr id="55" name="Imagen 54"/>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892618" y="73409737"/>
          <a:ext cx="1804147" cy="1479176"/>
        </a:xfrm>
        <a:prstGeom prst="rect">
          <a:avLst/>
        </a:prstGeom>
        <a:noFill/>
        <a:ln>
          <a:noFill/>
        </a:ln>
      </xdr:spPr>
    </xdr:pic>
    <xdr:clientData/>
  </xdr:twoCellAnchor>
  <xdr:twoCellAnchor editAs="oneCell">
    <xdr:from>
      <xdr:col>9</xdr:col>
      <xdr:colOff>1434353</xdr:colOff>
      <xdr:row>45</xdr:row>
      <xdr:rowOff>100853</xdr:rowOff>
    </xdr:from>
    <xdr:to>
      <xdr:col>9</xdr:col>
      <xdr:colOff>3530488</xdr:colOff>
      <xdr:row>45</xdr:row>
      <xdr:rowOff>1805828</xdr:rowOff>
    </xdr:to>
    <xdr:pic>
      <xdr:nvPicPr>
        <xdr:cNvPr id="56" name="Imagen 55"/>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5419294" y="75034588"/>
          <a:ext cx="2096135" cy="1704975"/>
        </a:xfrm>
        <a:prstGeom prst="rect">
          <a:avLst/>
        </a:prstGeom>
        <a:noFill/>
        <a:ln>
          <a:noFill/>
        </a:ln>
      </xdr:spPr>
    </xdr:pic>
    <xdr:clientData/>
  </xdr:twoCellAnchor>
  <xdr:twoCellAnchor editAs="oneCell">
    <xdr:from>
      <xdr:col>9</xdr:col>
      <xdr:colOff>1893795</xdr:colOff>
      <xdr:row>46</xdr:row>
      <xdr:rowOff>112059</xdr:rowOff>
    </xdr:from>
    <xdr:to>
      <xdr:col>9</xdr:col>
      <xdr:colOff>3810001</xdr:colOff>
      <xdr:row>46</xdr:row>
      <xdr:rowOff>1367118</xdr:rowOff>
    </xdr:to>
    <xdr:pic>
      <xdr:nvPicPr>
        <xdr:cNvPr id="58" name="Imagen 57"/>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5878736" y="76939588"/>
          <a:ext cx="1916206" cy="1255059"/>
        </a:xfrm>
        <a:prstGeom prst="rect">
          <a:avLst/>
        </a:prstGeom>
        <a:noFill/>
        <a:ln>
          <a:noFill/>
        </a:ln>
      </xdr:spPr>
    </xdr:pic>
    <xdr:clientData/>
  </xdr:twoCellAnchor>
  <xdr:twoCellAnchor editAs="oneCell">
    <xdr:from>
      <xdr:col>9</xdr:col>
      <xdr:colOff>1075764</xdr:colOff>
      <xdr:row>47</xdr:row>
      <xdr:rowOff>168088</xdr:rowOff>
    </xdr:from>
    <xdr:to>
      <xdr:col>9</xdr:col>
      <xdr:colOff>3316044</xdr:colOff>
      <xdr:row>47</xdr:row>
      <xdr:rowOff>1990538</xdr:rowOff>
    </xdr:to>
    <xdr:pic>
      <xdr:nvPicPr>
        <xdr:cNvPr id="59" name="Imagen 58"/>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5060705" y="78429970"/>
          <a:ext cx="2240280" cy="1822450"/>
        </a:xfrm>
        <a:prstGeom prst="rect">
          <a:avLst/>
        </a:prstGeom>
        <a:noFill/>
        <a:ln>
          <a:noFill/>
        </a:ln>
      </xdr:spPr>
    </xdr:pic>
    <xdr:clientData/>
  </xdr:twoCellAnchor>
  <xdr:twoCellAnchor editAs="oneCell">
    <xdr:from>
      <xdr:col>9</xdr:col>
      <xdr:colOff>2151531</xdr:colOff>
      <xdr:row>48</xdr:row>
      <xdr:rowOff>134470</xdr:rowOff>
    </xdr:from>
    <xdr:to>
      <xdr:col>9</xdr:col>
      <xdr:colOff>3866031</xdr:colOff>
      <xdr:row>48</xdr:row>
      <xdr:rowOff>1378323</xdr:rowOff>
    </xdr:to>
    <xdr:pic>
      <xdr:nvPicPr>
        <xdr:cNvPr id="60" name="Imagen 59"/>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6136472" y="80592705"/>
          <a:ext cx="1714500" cy="1243853"/>
        </a:xfrm>
        <a:prstGeom prst="rect">
          <a:avLst/>
        </a:prstGeom>
        <a:noFill/>
        <a:ln>
          <a:noFill/>
        </a:ln>
      </xdr:spPr>
    </xdr:pic>
    <xdr:clientData/>
  </xdr:twoCellAnchor>
  <xdr:twoCellAnchor editAs="oneCell">
    <xdr:from>
      <xdr:col>9</xdr:col>
      <xdr:colOff>2308412</xdr:colOff>
      <xdr:row>49</xdr:row>
      <xdr:rowOff>134471</xdr:rowOff>
    </xdr:from>
    <xdr:to>
      <xdr:col>9</xdr:col>
      <xdr:colOff>3563471</xdr:colOff>
      <xdr:row>49</xdr:row>
      <xdr:rowOff>1259915</xdr:rowOff>
    </xdr:to>
    <xdr:pic>
      <xdr:nvPicPr>
        <xdr:cNvPr id="61" name="Imagen 60"/>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6293353" y="82083089"/>
          <a:ext cx="1255059" cy="1125444"/>
        </a:xfrm>
        <a:prstGeom prst="rect">
          <a:avLst/>
        </a:prstGeom>
        <a:noFill/>
        <a:ln>
          <a:noFill/>
        </a:ln>
      </xdr:spPr>
    </xdr:pic>
    <xdr:clientData/>
  </xdr:twoCellAnchor>
  <xdr:twoCellAnchor editAs="oneCell">
    <xdr:from>
      <xdr:col>9</xdr:col>
      <xdr:colOff>2017058</xdr:colOff>
      <xdr:row>50</xdr:row>
      <xdr:rowOff>324971</xdr:rowOff>
    </xdr:from>
    <xdr:to>
      <xdr:col>9</xdr:col>
      <xdr:colOff>3440205</xdr:colOff>
      <xdr:row>50</xdr:row>
      <xdr:rowOff>1252893</xdr:rowOff>
    </xdr:to>
    <xdr:pic>
      <xdr:nvPicPr>
        <xdr:cNvPr id="62" name="Imagen 6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6001999" y="83584677"/>
          <a:ext cx="1423147" cy="927922"/>
        </a:xfrm>
        <a:prstGeom prst="rect">
          <a:avLst/>
        </a:prstGeom>
        <a:noFill/>
        <a:ln>
          <a:noFill/>
        </a:ln>
      </xdr:spPr>
    </xdr:pic>
    <xdr:clientData/>
  </xdr:twoCellAnchor>
  <xdr:twoCellAnchor editAs="oneCell">
    <xdr:from>
      <xdr:col>9</xdr:col>
      <xdr:colOff>1905000</xdr:colOff>
      <xdr:row>51</xdr:row>
      <xdr:rowOff>89647</xdr:rowOff>
    </xdr:from>
    <xdr:to>
      <xdr:col>9</xdr:col>
      <xdr:colOff>4001135</xdr:colOff>
      <xdr:row>51</xdr:row>
      <xdr:rowOff>1791447</xdr:rowOff>
    </xdr:to>
    <xdr:pic>
      <xdr:nvPicPr>
        <xdr:cNvPr id="63" name="Imagen 62"/>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5889941" y="84828529"/>
          <a:ext cx="2096135" cy="1701800"/>
        </a:xfrm>
        <a:prstGeom prst="rect">
          <a:avLst/>
        </a:prstGeom>
        <a:noFill/>
        <a:ln>
          <a:noFill/>
        </a:ln>
      </xdr:spPr>
    </xdr:pic>
    <xdr:clientData/>
  </xdr:twoCellAnchor>
  <xdr:twoCellAnchor editAs="oneCell">
    <xdr:from>
      <xdr:col>9</xdr:col>
      <xdr:colOff>1512794</xdr:colOff>
      <xdr:row>52</xdr:row>
      <xdr:rowOff>78442</xdr:rowOff>
    </xdr:from>
    <xdr:to>
      <xdr:col>9</xdr:col>
      <xdr:colOff>3566384</xdr:colOff>
      <xdr:row>52</xdr:row>
      <xdr:rowOff>1745952</xdr:rowOff>
    </xdr:to>
    <xdr:pic>
      <xdr:nvPicPr>
        <xdr:cNvPr id="64" name="Imagen 63"/>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5497735" y="86711118"/>
          <a:ext cx="2053590" cy="1667510"/>
        </a:xfrm>
        <a:prstGeom prst="rect">
          <a:avLst/>
        </a:prstGeom>
        <a:noFill/>
        <a:ln>
          <a:noFill/>
        </a:ln>
      </xdr:spPr>
    </xdr:pic>
    <xdr:clientData/>
  </xdr:twoCellAnchor>
  <xdr:twoCellAnchor editAs="oneCell">
    <xdr:from>
      <xdr:col>9</xdr:col>
      <xdr:colOff>1456764</xdr:colOff>
      <xdr:row>53</xdr:row>
      <xdr:rowOff>56030</xdr:rowOff>
    </xdr:from>
    <xdr:to>
      <xdr:col>9</xdr:col>
      <xdr:colOff>3324299</xdr:colOff>
      <xdr:row>53</xdr:row>
      <xdr:rowOff>1574950</xdr:rowOff>
    </xdr:to>
    <xdr:pic>
      <xdr:nvPicPr>
        <xdr:cNvPr id="65" name="Imagen 64"/>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5441705" y="88638530"/>
          <a:ext cx="1867535" cy="1518920"/>
        </a:xfrm>
        <a:prstGeom prst="rect">
          <a:avLst/>
        </a:prstGeom>
        <a:noFill/>
        <a:ln>
          <a:noFill/>
        </a:ln>
      </xdr:spPr>
    </xdr:pic>
    <xdr:clientData/>
  </xdr:twoCellAnchor>
  <xdr:twoCellAnchor editAs="oneCell">
    <xdr:from>
      <xdr:col>9</xdr:col>
      <xdr:colOff>963706</xdr:colOff>
      <xdr:row>54</xdr:row>
      <xdr:rowOff>112059</xdr:rowOff>
    </xdr:from>
    <xdr:to>
      <xdr:col>9</xdr:col>
      <xdr:colOff>2868706</xdr:colOff>
      <xdr:row>54</xdr:row>
      <xdr:rowOff>1535206</xdr:rowOff>
    </xdr:to>
    <xdr:pic>
      <xdr:nvPicPr>
        <xdr:cNvPr id="66" name="Imagen 65"/>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4948647" y="90509912"/>
          <a:ext cx="1905000" cy="1423147"/>
        </a:xfrm>
        <a:prstGeom prst="rect">
          <a:avLst/>
        </a:prstGeom>
        <a:noFill/>
        <a:ln>
          <a:noFill/>
        </a:ln>
      </xdr:spPr>
    </xdr:pic>
    <xdr:clientData/>
  </xdr:twoCellAnchor>
  <xdr:twoCellAnchor editAs="oneCell">
    <xdr:from>
      <xdr:col>9</xdr:col>
      <xdr:colOff>739588</xdr:colOff>
      <xdr:row>55</xdr:row>
      <xdr:rowOff>44823</xdr:rowOff>
    </xdr:from>
    <xdr:to>
      <xdr:col>9</xdr:col>
      <xdr:colOff>2506270</xdr:colOff>
      <xdr:row>55</xdr:row>
      <xdr:rowOff>1524000</xdr:rowOff>
    </xdr:to>
    <xdr:pic>
      <xdr:nvPicPr>
        <xdr:cNvPr id="67" name="Imagen 66"/>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4724529" y="92089941"/>
          <a:ext cx="1766682" cy="1479177"/>
        </a:xfrm>
        <a:prstGeom prst="rect">
          <a:avLst/>
        </a:prstGeom>
        <a:noFill/>
        <a:ln>
          <a:noFill/>
        </a:ln>
      </xdr:spPr>
    </xdr:pic>
    <xdr:clientData/>
  </xdr:twoCellAnchor>
  <xdr:twoCellAnchor>
    <xdr:from>
      <xdr:col>9</xdr:col>
      <xdr:colOff>1714500</xdr:colOff>
      <xdr:row>59</xdr:row>
      <xdr:rowOff>78442</xdr:rowOff>
    </xdr:from>
    <xdr:to>
      <xdr:col>9</xdr:col>
      <xdr:colOff>2562225</xdr:colOff>
      <xdr:row>59</xdr:row>
      <xdr:rowOff>449917</xdr:rowOff>
    </xdr:to>
    <xdr:pic>
      <xdr:nvPicPr>
        <xdr:cNvPr id="68" name="Imagen 67"/>
        <xdr:cNvPicPr>
          <a:picLocks noChangeAspect="1" noChangeArrowheads="1"/>
        </xdr:cNvPicPr>
      </xdr:nvPicPr>
      <xdr:blipFill>
        <a:blip xmlns:r="http://schemas.openxmlformats.org/officeDocument/2006/relationships" r:embed="rId4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699441" y="97670471"/>
          <a:ext cx="84772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1524000</xdr:colOff>
      <xdr:row>59</xdr:row>
      <xdr:rowOff>795619</xdr:rowOff>
    </xdr:from>
    <xdr:to>
      <xdr:col>9</xdr:col>
      <xdr:colOff>3384177</xdr:colOff>
      <xdr:row>59</xdr:row>
      <xdr:rowOff>2229972</xdr:rowOff>
    </xdr:to>
    <xdr:pic>
      <xdr:nvPicPr>
        <xdr:cNvPr id="69" name="Imagen 68"/>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15508941" y="98387648"/>
          <a:ext cx="1860177" cy="1434353"/>
        </a:xfrm>
        <a:prstGeom prst="rect">
          <a:avLst/>
        </a:prstGeom>
        <a:noFill/>
        <a:ln>
          <a:noFill/>
        </a:ln>
      </xdr:spPr>
    </xdr:pic>
    <xdr:clientData/>
  </xdr:twoCellAnchor>
  <xdr:twoCellAnchor editAs="oneCell">
    <xdr:from>
      <xdr:col>9</xdr:col>
      <xdr:colOff>661147</xdr:colOff>
      <xdr:row>60</xdr:row>
      <xdr:rowOff>212912</xdr:rowOff>
    </xdr:from>
    <xdr:to>
      <xdr:col>9</xdr:col>
      <xdr:colOff>2620122</xdr:colOff>
      <xdr:row>60</xdr:row>
      <xdr:rowOff>1806762</xdr:rowOff>
    </xdr:to>
    <xdr:pic>
      <xdr:nvPicPr>
        <xdr:cNvPr id="70" name="Imagen 69"/>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14646088" y="100628824"/>
          <a:ext cx="1958975" cy="1593850"/>
        </a:xfrm>
        <a:prstGeom prst="rect">
          <a:avLst/>
        </a:prstGeom>
        <a:noFill/>
        <a:ln>
          <a:noFill/>
        </a:ln>
      </xdr:spPr>
    </xdr:pic>
    <xdr:clientData/>
  </xdr:twoCellAnchor>
  <xdr:twoCellAnchor editAs="oneCell">
    <xdr:from>
      <xdr:col>9</xdr:col>
      <xdr:colOff>381001</xdr:colOff>
      <xdr:row>61</xdr:row>
      <xdr:rowOff>224119</xdr:rowOff>
    </xdr:from>
    <xdr:to>
      <xdr:col>9</xdr:col>
      <xdr:colOff>2477136</xdr:colOff>
      <xdr:row>61</xdr:row>
      <xdr:rowOff>1929094</xdr:rowOff>
    </xdr:to>
    <xdr:pic>
      <xdr:nvPicPr>
        <xdr:cNvPr id="72" name="Imagen 7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14365942" y="102836384"/>
          <a:ext cx="2096135" cy="1704975"/>
        </a:xfrm>
        <a:prstGeom prst="rect">
          <a:avLst/>
        </a:prstGeom>
        <a:noFill/>
        <a:ln>
          <a:noFill/>
        </a:ln>
      </xdr:spPr>
    </xdr:pic>
    <xdr:clientData/>
  </xdr:twoCellAnchor>
  <xdr:twoCellAnchor editAs="oneCell">
    <xdr:from>
      <xdr:col>9</xdr:col>
      <xdr:colOff>1288676</xdr:colOff>
      <xdr:row>62</xdr:row>
      <xdr:rowOff>112059</xdr:rowOff>
    </xdr:from>
    <xdr:to>
      <xdr:col>9</xdr:col>
      <xdr:colOff>3070411</xdr:colOff>
      <xdr:row>62</xdr:row>
      <xdr:rowOff>1344706</xdr:rowOff>
    </xdr:to>
    <xdr:pic>
      <xdr:nvPicPr>
        <xdr:cNvPr id="74" name="Imagen 73"/>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15273617" y="104494853"/>
          <a:ext cx="1781735" cy="1232647"/>
        </a:xfrm>
        <a:prstGeom prst="rect">
          <a:avLst/>
        </a:prstGeom>
        <a:noFill/>
        <a:ln>
          <a:noFill/>
        </a:ln>
      </xdr:spPr>
    </xdr:pic>
    <xdr:clientData/>
  </xdr:twoCellAnchor>
  <xdr:twoCellAnchor>
    <xdr:from>
      <xdr:col>10</xdr:col>
      <xdr:colOff>381000</xdr:colOff>
      <xdr:row>62</xdr:row>
      <xdr:rowOff>818029</xdr:rowOff>
    </xdr:from>
    <xdr:to>
      <xdr:col>10</xdr:col>
      <xdr:colOff>1314450</xdr:colOff>
      <xdr:row>62</xdr:row>
      <xdr:rowOff>1162610</xdr:rowOff>
    </xdr:to>
    <xdr:pic>
      <xdr:nvPicPr>
        <xdr:cNvPr id="76" name="Imagen 75"/>
        <xdr:cNvPicPr>
          <a:picLocks noChangeAspect="1" noChangeArrowheads="1"/>
        </xdr:cNvPicPr>
      </xdr:nvPicPr>
      <xdr:blipFill>
        <a:blip xmlns:r="http://schemas.openxmlformats.org/officeDocument/2006/relationships" r:embed="rId4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95559" y="105200823"/>
          <a:ext cx="933450" cy="344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1725706</xdr:colOff>
      <xdr:row>63</xdr:row>
      <xdr:rowOff>291353</xdr:rowOff>
    </xdr:from>
    <xdr:to>
      <xdr:col>9</xdr:col>
      <xdr:colOff>3087781</xdr:colOff>
      <xdr:row>63</xdr:row>
      <xdr:rowOff>653303</xdr:rowOff>
    </xdr:to>
    <xdr:pic>
      <xdr:nvPicPr>
        <xdr:cNvPr id="77" name="Imagen 76"/>
        <xdr:cNvPicPr>
          <a:picLocks noChangeAspect="1" noChangeArrowheads="1"/>
        </xdr:cNvPicPr>
      </xdr:nvPicPr>
      <xdr:blipFill>
        <a:blip xmlns:r="http://schemas.openxmlformats.org/officeDocument/2006/relationships" r:embed="rId4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710647" y="106511912"/>
          <a:ext cx="1362075"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818029</xdr:colOff>
      <xdr:row>64</xdr:row>
      <xdr:rowOff>190499</xdr:rowOff>
    </xdr:from>
    <xdr:to>
      <xdr:col>9</xdr:col>
      <xdr:colOff>3473824</xdr:colOff>
      <xdr:row>64</xdr:row>
      <xdr:rowOff>1210236</xdr:rowOff>
    </xdr:to>
    <xdr:pic>
      <xdr:nvPicPr>
        <xdr:cNvPr id="78" name="Imagen 77"/>
        <xdr:cNvPicPr/>
      </xdr:nvPicPr>
      <xdr:blipFill>
        <a:blip xmlns:r="http://schemas.openxmlformats.org/officeDocument/2006/relationships" r:embed="rId49"/>
        <a:stretch>
          <a:fillRect/>
        </a:stretch>
      </xdr:blipFill>
      <xdr:spPr>
        <a:xfrm>
          <a:off x="14802970" y="106926528"/>
          <a:ext cx="2655795" cy="1019737"/>
        </a:xfrm>
        <a:prstGeom prst="rect">
          <a:avLst/>
        </a:prstGeom>
      </xdr:spPr>
    </xdr:pic>
    <xdr:clientData/>
  </xdr:twoCellAnchor>
  <xdr:twoCellAnchor>
    <xdr:from>
      <xdr:col>10</xdr:col>
      <xdr:colOff>336176</xdr:colOff>
      <xdr:row>64</xdr:row>
      <xdr:rowOff>616323</xdr:rowOff>
    </xdr:from>
    <xdr:to>
      <xdr:col>10</xdr:col>
      <xdr:colOff>1612526</xdr:colOff>
      <xdr:row>64</xdr:row>
      <xdr:rowOff>986117</xdr:rowOff>
    </xdr:to>
    <xdr:pic>
      <xdr:nvPicPr>
        <xdr:cNvPr id="80" name="Imagen 79"/>
        <xdr:cNvPicPr>
          <a:picLocks noChangeAspect="1" noChangeArrowheads="1"/>
        </xdr:cNvPicPr>
      </xdr:nvPicPr>
      <xdr:blipFill>
        <a:blip xmlns:r="http://schemas.openxmlformats.org/officeDocument/2006/relationships" r:embed="rId5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50735" y="107352352"/>
          <a:ext cx="12763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1669677</xdr:colOff>
      <xdr:row>65</xdr:row>
      <xdr:rowOff>89648</xdr:rowOff>
    </xdr:from>
    <xdr:to>
      <xdr:col>9</xdr:col>
      <xdr:colOff>3765177</xdr:colOff>
      <xdr:row>65</xdr:row>
      <xdr:rowOff>1400736</xdr:rowOff>
    </xdr:to>
    <xdr:pic>
      <xdr:nvPicPr>
        <xdr:cNvPr id="81" name="Imagen 80"/>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15654618" y="108192795"/>
          <a:ext cx="2095500" cy="1311088"/>
        </a:xfrm>
        <a:prstGeom prst="rect">
          <a:avLst/>
        </a:prstGeom>
        <a:noFill/>
        <a:ln>
          <a:noFill/>
        </a:ln>
      </xdr:spPr>
    </xdr:pic>
    <xdr:clientData/>
  </xdr:twoCellAnchor>
  <xdr:twoCellAnchor>
    <xdr:from>
      <xdr:col>10</xdr:col>
      <xdr:colOff>403412</xdr:colOff>
      <xdr:row>65</xdr:row>
      <xdr:rowOff>661147</xdr:rowOff>
    </xdr:from>
    <xdr:to>
      <xdr:col>10</xdr:col>
      <xdr:colOff>1260662</xdr:colOff>
      <xdr:row>65</xdr:row>
      <xdr:rowOff>1030941</xdr:rowOff>
    </xdr:to>
    <xdr:pic>
      <xdr:nvPicPr>
        <xdr:cNvPr id="82" name="Imagen 81"/>
        <xdr:cNvPicPr>
          <a:picLocks noChangeAspect="1" noChangeArrowheads="1"/>
        </xdr:cNvPicPr>
      </xdr:nvPicPr>
      <xdr:blipFill>
        <a:blip xmlns:r="http://schemas.openxmlformats.org/officeDocument/2006/relationships" r:embed="rId5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17971" y="108764294"/>
          <a:ext cx="857250" cy="369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1109383</xdr:colOff>
      <xdr:row>67</xdr:row>
      <xdr:rowOff>67237</xdr:rowOff>
    </xdr:from>
    <xdr:to>
      <xdr:col>9</xdr:col>
      <xdr:colOff>3473824</xdr:colOff>
      <xdr:row>67</xdr:row>
      <xdr:rowOff>1770531</xdr:rowOff>
    </xdr:to>
    <xdr:pic>
      <xdr:nvPicPr>
        <xdr:cNvPr id="83" name="Imagen 82"/>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15094324" y="111442502"/>
          <a:ext cx="2364441" cy="1703294"/>
        </a:xfrm>
        <a:prstGeom prst="rect">
          <a:avLst/>
        </a:prstGeom>
        <a:noFill/>
        <a:ln>
          <a:noFill/>
        </a:ln>
      </xdr:spPr>
    </xdr:pic>
    <xdr:clientData/>
  </xdr:twoCellAnchor>
  <xdr:twoCellAnchor editAs="oneCell">
    <xdr:from>
      <xdr:col>9</xdr:col>
      <xdr:colOff>1613647</xdr:colOff>
      <xdr:row>66</xdr:row>
      <xdr:rowOff>123265</xdr:rowOff>
    </xdr:from>
    <xdr:to>
      <xdr:col>9</xdr:col>
      <xdr:colOff>3316941</xdr:colOff>
      <xdr:row>66</xdr:row>
      <xdr:rowOff>1680882</xdr:rowOff>
    </xdr:to>
    <xdr:pic>
      <xdr:nvPicPr>
        <xdr:cNvPr id="84" name="Imagen 83"/>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5598588" y="109683177"/>
          <a:ext cx="1703294" cy="1557617"/>
        </a:xfrm>
        <a:prstGeom prst="rect">
          <a:avLst/>
        </a:prstGeom>
        <a:noFill/>
        <a:ln>
          <a:noFill/>
        </a:ln>
      </xdr:spPr>
    </xdr:pic>
    <xdr:clientData/>
  </xdr:twoCellAnchor>
  <xdr:twoCellAnchor editAs="oneCell">
    <xdr:from>
      <xdr:col>9</xdr:col>
      <xdr:colOff>1389529</xdr:colOff>
      <xdr:row>71</xdr:row>
      <xdr:rowOff>179294</xdr:rowOff>
    </xdr:from>
    <xdr:to>
      <xdr:col>9</xdr:col>
      <xdr:colOff>3622376</xdr:colOff>
      <xdr:row>71</xdr:row>
      <xdr:rowOff>2073088</xdr:rowOff>
    </xdr:to>
    <xdr:pic>
      <xdr:nvPicPr>
        <xdr:cNvPr id="85" name="Imagen 84"/>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15374470" y="117314382"/>
          <a:ext cx="2232847" cy="1893794"/>
        </a:xfrm>
        <a:prstGeom prst="rect">
          <a:avLst/>
        </a:prstGeom>
        <a:noFill/>
        <a:ln>
          <a:noFill/>
        </a:ln>
      </xdr:spPr>
    </xdr:pic>
    <xdr:clientData/>
  </xdr:twoCellAnchor>
  <xdr:twoCellAnchor editAs="oneCell">
    <xdr:from>
      <xdr:col>9</xdr:col>
      <xdr:colOff>1199029</xdr:colOff>
      <xdr:row>72</xdr:row>
      <xdr:rowOff>302559</xdr:rowOff>
    </xdr:from>
    <xdr:to>
      <xdr:col>9</xdr:col>
      <xdr:colOff>3295164</xdr:colOff>
      <xdr:row>72</xdr:row>
      <xdr:rowOff>2007534</xdr:rowOff>
    </xdr:to>
    <xdr:pic>
      <xdr:nvPicPr>
        <xdr:cNvPr id="86" name="Imagen 85"/>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15183970" y="119544353"/>
          <a:ext cx="2096135" cy="1704975"/>
        </a:xfrm>
        <a:prstGeom prst="rect">
          <a:avLst/>
        </a:prstGeom>
        <a:noFill/>
        <a:ln>
          <a:noFill/>
        </a:ln>
      </xdr:spPr>
    </xdr:pic>
    <xdr:clientData/>
  </xdr:twoCellAnchor>
  <xdr:twoCellAnchor>
    <xdr:from>
      <xdr:col>9</xdr:col>
      <xdr:colOff>5726205</xdr:colOff>
      <xdr:row>73</xdr:row>
      <xdr:rowOff>616323</xdr:rowOff>
    </xdr:from>
    <xdr:to>
      <xdr:col>11</xdr:col>
      <xdr:colOff>295274</xdr:colOff>
      <xdr:row>73</xdr:row>
      <xdr:rowOff>1102098</xdr:rowOff>
    </xdr:to>
    <xdr:pic>
      <xdr:nvPicPr>
        <xdr:cNvPr id="87" name="Imagen 86"/>
        <xdr:cNvPicPr>
          <a:picLocks noChangeAspect="1" noChangeArrowheads="1"/>
        </xdr:cNvPicPr>
      </xdr:nvPicPr>
      <xdr:blipFill>
        <a:blip xmlns:r="http://schemas.openxmlformats.org/officeDocument/2006/relationships" r:embed="rId5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711146" y="121976029"/>
          <a:ext cx="27717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2543736</xdr:colOff>
      <xdr:row>73</xdr:row>
      <xdr:rowOff>168089</xdr:rowOff>
    </xdr:from>
    <xdr:to>
      <xdr:col>9</xdr:col>
      <xdr:colOff>4134971</xdr:colOff>
      <xdr:row>73</xdr:row>
      <xdr:rowOff>1512794</xdr:rowOff>
    </xdr:to>
    <xdr:pic>
      <xdr:nvPicPr>
        <xdr:cNvPr id="89" name="Imagen 88"/>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16528677" y="121527795"/>
          <a:ext cx="1591235" cy="1344705"/>
        </a:xfrm>
        <a:prstGeom prst="rect">
          <a:avLst/>
        </a:prstGeom>
        <a:noFill/>
        <a:ln>
          <a:noFill/>
        </a:ln>
      </xdr:spPr>
    </xdr:pic>
    <xdr:clientData/>
  </xdr:twoCellAnchor>
  <xdr:twoCellAnchor editAs="oneCell">
    <xdr:from>
      <xdr:col>9</xdr:col>
      <xdr:colOff>425824</xdr:colOff>
      <xdr:row>74</xdr:row>
      <xdr:rowOff>78441</xdr:rowOff>
    </xdr:from>
    <xdr:to>
      <xdr:col>9</xdr:col>
      <xdr:colOff>3898639</xdr:colOff>
      <xdr:row>74</xdr:row>
      <xdr:rowOff>2045036</xdr:rowOff>
    </xdr:to>
    <xdr:pic>
      <xdr:nvPicPr>
        <xdr:cNvPr id="91" name="Imagen 90"/>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14410765" y="123063000"/>
          <a:ext cx="3472815" cy="1966595"/>
        </a:xfrm>
        <a:prstGeom prst="rect">
          <a:avLst/>
        </a:prstGeom>
        <a:noFill/>
        <a:ln>
          <a:noFill/>
        </a:ln>
      </xdr:spPr>
    </xdr:pic>
    <xdr:clientData/>
  </xdr:twoCellAnchor>
  <xdr:twoCellAnchor>
    <xdr:from>
      <xdr:col>10</xdr:col>
      <xdr:colOff>78440</xdr:colOff>
      <xdr:row>74</xdr:row>
      <xdr:rowOff>780475</xdr:rowOff>
    </xdr:from>
    <xdr:to>
      <xdr:col>11</xdr:col>
      <xdr:colOff>1426508</xdr:colOff>
      <xdr:row>74</xdr:row>
      <xdr:rowOff>1586753</xdr:rowOff>
    </xdr:to>
    <xdr:pic>
      <xdr:nvPicPr>
        <xdr:cNvPr id="92" name="Imagen 91"/>
        <xdr:cNvPicPr>
          <a:picLocks noChangeAspect="1" noChangeArrowheads="1"/>
        </xdr:cNvPicPr>
      </xdr:nvPicPr>
      <xdr:blipFill>
        <a:blip xmlns:r="http://schemas.openxmlformats.org/officeDocument/2006/relationships" r:embed="rId6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92999" y="123765034"/>
          <a:ext cx="4261597" cy="806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1316935</xdr:colOff>
      <xdr:row>75</xdr:row>
      <xdr:rowOff>397566</xdr:rowOff>
    </xdr:from>
    <xdr:to>
      <xdr:col>9</xdr:col>
      <xdr:colOff>4079185</xdr:colOff>
      <xdr:row>75</xdr:row>
      <xdr:rowOff>884584</xdr:rowOff>
    </xdr:to>
    <xdr:pic>
      <xdr:nvPicPr>
        <xdr:cNvPr id="75" name="Imagen 74"/>
        <xdr:cNvPicPr>
          <a:picLocks noChangeAspect="1" noChangeArrowheads="1"/>
        </xdr:cNvPicPr>
      </xdr:nvPicPr>
      <xdr:blipFill>
        <a:blip xmlns:r="http://schemas.openxmlformats.org/officeDocument/2006/relationships" r:embed="rId6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306261" y="125970196"/>
          <a:ext cx="2762250" cy="487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1200150</xdr:colOff>
      <xdr:row>77</xdr:row>
      <xdr:rowOff>942975</xdr:rowOff>
    </xdr:from>
    <xdr:to>
      <xdr:col>10</xdr:col>
      <xdr:colOff>1914525</xdr:colOff>
      <xdr:row>77</xdr:row>
      <xdr:rowOff>1123950</xdr:rowOff>
    </xdr:to>
    <xdr:pic>
      <xdr:nvPicPr>
        <xdr:cNvPr id="79" name="Imagen 78"/>
        <xdr:cNvPicPr>
          <a:picLocks noChangeAspect="1" noChangeArrowheads="1"/>
        </xdr:cNvPicPr>
      </xdr:nvPicPr>
      <xdr:blipFill>
        <a:blip xmlns:r="http://schemas.openxmlformats.org/officeDocument/2006/relationships" r:embed="rId6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307425" y="128873250"/>
          <a:ext cx="7143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iesaricel.org/rafanogal/funciones/funciones-archivos/composicion.gif"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84"/>
  <sheetViews>
    <sheetView showGridLines="0" tabSelected="1" topLeftCell="I1" zoomScaleNormal="100" zoomScalePageLayoutView="140" workbookViewId="0">
      <pane ySplit="9" topLeftCell="A44" activePane="bottomLeft" state="frozen"/>
      <selection pane="bottomLeft" activeCell="K44" sqref="K44"/>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38.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116" t="s">
        <v>21</v>
      </c>
      <c r="D2" s="117"/>
      <c r="F2" s="109" t="s">
        <v>0</v>
      </c>
      <c r="G2" s="110"/>
      <c r="H2" s="42"/>
      <c r="I2" s="42"/>
      <c r="J2" s="16"/>
    </row>
    <row r="3" spans="1:16" ht="15.75" x14ac:dyDescent="0.25">
      <c r="A3" s="1"/>
      <c r="B3" s="4" t="s">
        <v>8</v>
      </c>
      <c r="C3" s="118">
        <v>11</v>
      </c>
      <c r="D3" s="119"/>
      <c r="F3" s="111"/>
      <c r="G3" s="112"/>
      <c r="H3" s="42"/>
      <c r="I3" s="42"/>
      <c r="J3" s="16"/>
    </row>
    <row r="4" spans="1:16" ht="16.5" x14ac:dyDescent="0.3">
      <c r="A4" s="1"/>
      <c r="B4" s="4" t="s">
        <v>54</v>
      </c>
      <c r="C4" s="118" t="s">
        <v>154</v>
      </c>
      <c r="D4" s="119"/>
      <c r="E4" s="5"/>
      <c r="F4" s="41" t="s">
        <v>55</v>
      </c>
      <c r="G4" s="40" t="s">
        <v>160</v>
      </c>
      <c r="H4" s="42"/>
      <c r="I4" s="42"/>
      <c r="J4" s="16"/>
      <c r="K4" s="16"/>
    </row>
    <row r="5" spans="1:16" ht="16.5" thickBot="1" x14ac:dyDescent="0.3">
      <c r="A5" s="1"/>
      <c r="B5" s="6" t="s">
        <v>1</v>
      </c>
      <c r="C5" s="120" t="s">
        <v>151</v>
      </c>
      <c r="D5" s="121"/>
      <c r="E5" s="5"/>
      <c r="F5" s="39" t="str">
        <f>IF(G4="Recurso","Motor del recurso","")</f>
        <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159</v>
      </c>
      <c r="D7" s="25" t="s">
        <v>39</v>
      </c>
      <c r="F7" s="1"/>
      <c r="G7" s="1"/>
      <c r="H7" s="1"/>
      <c r="I7" s="1"/>
      <c r="J7" s="16"/>
      <c r="K7" s="16"/>
    </row>
    <row r="8" spans="1:16" s="9" customFormat="1" ht="16.5" thickBot="1" x14ac:dyDescent="0.3">
      <c r="A8" s="10"/>
      <c r="B8" s="10"/>
      <c r="C8" s="10"/>
      <c r="D8" s="11"/>
      <c r="E8" s="11"/>
      <c r="F8" s="113" t="s">
        <v>62</v>
      </c>
      <c r="G8" s="114"/>
      <c r="H8" s="114"/>
      <c r="I8" s="115"/>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76" t="e">
        <f>IF(OR(B10&lt;&gt;"",#REF!&lt;&gt;""),"IMG01","")</f>
        <v>#REF!</v>
      </c>
      <c r="B10" s="77" t="s">
        <v>161</v>
      </c>
      <c r="C10" s="78" t="e">
        <f>IF(OR(B10&lt;&gt;"",#REF!&lt;&gt;""),IF($G$4="Recurso",CONCATENATE($G$4," ",$G$5),$G$4),"")</f>
        <v>#REF!</v>
      </c>
      <c r="D10" s="79" t="s">
        <v>145</v>
      </c>
      <c r="E10" s="79" t="s">
        <v>146</v>
      </c>
      <c r="F10" s="79" t="e">
        <f>IF(OR(B10&lt;&gt;"",#REF!&lt;&gt;""),CONCATENATE($C$7,"_",$A10,IF($G$4="Cuaderno de Estudio","_small",CONCATENATE(IF(I10="","","n"),IF(LEFT($G$5,1)="F",".jpg",".png")))),"")</f>
        <v>#REF!</v>
      </c>
      <c r="G10" s="79" t="e">
        <f>IF(F10&lt;&gt;"",IF($G$4="Recurso",IF(LEFT($G$5,1)="M",VLOOKUP($G$5,'Definición técnica de imagenes'!$A$3:$G$17,5,FALSE),IF($G$5="F1",'Definición técnica de imagenes'!$E$15,'Definición técnica de imagenes'!$F$13)),'Definición técnica de imagenes'!$E$16),"")</f>
        <v>#REF!</v>
      </c>
      <c r="H10" s="79" t="e">
        <f>IF(AND(I10&lt;&gt;"",I10&lt;&gt;0),IF(OR(B10&lt;&gt;"",#REF!&lt;&gt;""),CONCATENATE($C$7,"_",$A10,IF($G$4="Cuaderno de Estudio","_zoom",CONCATENATE("a",IF(LEFT($G$5,1)="F",".jpg",".png")))),""),"")</f>
        <v>#REF!</v>
      </c>
      <c r="I10" s="79" t="e">
        <f>IF(OR(B10&lt;&gt;"",#REF!&lt;&gt;""),IF($G$4="Recurso",IF(LEFT($G$5,1)="M",IF(VLOOKUP($G$5,'Definición técnica de imagenes'!$A$3:$G$17,6,FALSE)=0,"",VLOOKUP($G$5,'Definición técnica de imagenes'!$A$3:$G$17,6,FALSE)),IF($G$5="F1","","")),'Definición técnica de imagenes'!$F$16),"")</f>
        <v>#REF!</v>
      </c>
      <c r="J10" s="79" t="s">
        <v>162</v>
      </c>
      <c r="K10" s="80" t="s">
        <v>305</v>
      </c>
    </row>
    <row r="11" spans="1:16" s="12" customFormat="1" ht="208.5" customHeight="1" x14ac:dyDescent="0.25">
      <c r="A11" s="81" t="s">
        <v>148</v>
      </c>
      <c r="B11" s="82" t="s">
        <v>147</v>
      </c>
      <c r="C11" s="83" t="str">
        <f t="shared" ref="C11:C13" si="0">IF(OR(B11&lt;&gt;"",J11&lt;&gt;""),IF($G$4="Recurso",CONCATENATE($G$4," ",$G$5),$G$4),"")</f>
        <v>Cuaderno de Estudio</v>
      </c>
      <c r="D11" s="84" t="s">
        <v>145</v>
      </c>
      <c r="E11" s="84" t="s">
        <v>146</v>
      </c>
      <c r="F11" s="84" t="str">
        <f t="shared" ref="F11:F13" si="1">IF(OR(B11&lt;&gt;"",J11&lt;&gt;""),CONCATENATE($C$7,"_",$A11,IF($G$4="Cuaderno de Estudio","_small",CONCATENATE(IF(I11="","","n"),IF(LEFT($G$5,1)="F",".jpg",".png")))),"")</f>
        <v>MA_11_02_CO_IMG02_small</v>
      </c>
      <c r="G11" s="84" t="str">
        <f>IF(F11&lt;&gt;"",IF($G$4="Recurso",IF(LEFT($G$5,1)="M",VLOOKUP($G$5,'Definición técnica de imagenes'!$A$3:$G$17,5,FALSE),IF($G$5="F1",'Definición técnica de imagenes'!$E$15,'Definición técnica de imagenes'!$F$13)),'Definición técnica de imagenes'!$E$16),"")</f>
        <v>526 x 370 px</v>
      </c>
      <c r="H11" s="84" t="str">
        <f t="shared" ref="H11:H12" si="2">IF(AND(I11&lt;&gt;"",I11&lt;&gt;0),IF(OR(B11&lt;&gt;"",J11&lt;&gt;""),CONCATENATE($C$7,"_",$A11,IF($G$4="Cuaderno de Estudio","_zoom",CONCATENATE("a",IF(LEFT($G$5,1)="F",".jpg",".png")))),""),"")</f>
        <v>MA_11_02_CO_IMG02_zoom</v>
      </c>
      <c r="I11" s="84" t="str">
        <f>IF(OR(B11&lt;&gt;"",J11&lt;&gt;""),IF($G$4="Recurso",IF(LEFT($G$5,1)="M",IF(VLOOKUP($G$5,'Definición técnica de imagenes'!$A$3:$G$17,6,FALSE)=0,"",VLOOKUP($G$5,'Definición técnica de imagenes'!$A$3:$G$17,6,FALSE)),IF($G$5="F1","","")),'Definición técnica de imagenes'!$F$16),"")</f>
        <v>800 x 600 px</v>
      </c>
      <c r="J11" s="85"/>
      <c r="K11" s="86" t="s">
        <v>163</v>
      </c>
    </row>
    <row r="12" spans="1:16" s="12" customFormat="1" ht="207.75" customHeight="1" x14ac:dyDescent="0.25">
      <c r="A12" s="69" t="s">
        <v>149</v>
      </c>
      <c r="B12" s="88" t="s">
        <v>147</v>
      </c>
      <c r="C12" s="70" t="str">
        <f t="shared" si="0"/>
        <v>Cuaderno de Estudio</v>
      </c>
      <c r="D12" s="71" t="s">
        <v>152</v>
      </c>
      <c r="E12" s="71" t="s">
        <v>146</v>
      </c>
      <c r="F12" s="71" t="str">
        <f t="shared" si="1"/>
        <v>MA_11_02_CO_IMG03_small</v>
      </c>
      <c r="G12" s="71" t="str">
        <f>IF(F12&lt;&gt;"",IF($G$4="Recurso",IF(LEFT($G$5,1)="M",VLOOKUP($G$5,'Definición técnica de imagenes'!$A$3:$G$17,5,FALSE),IF($G$5="F1",'Definición técnica de imagenes'!$E$15,'Definición técnica de imagenes'!$F$13)),'Definición técnica de imagenes'!$E$16),"")</f>
        <v>526 x 370 px</v>
      </c>
      <c r="H12" s="71" t="str">
        <f t="shared" si="2"/>
        <v>MA_11_02_CO_IMG03_zoom</v>
      </c>
      <c r="I12" s="71" t="str">
        <f>IF(OR(B12&lt;&gt;"",J12&lt;&gt;""),IF($G$4="Recurso",IF(LEFT($G$5,1)="M",IF(VLOOKUP($G$5,'Definición técnica de imagenes'!$A$3:$G$17,6,FALSE)=0,"",VLOOKUP($G$5,'Definición técnica de imagenes'!$A$3:$G$17,6,FALSE)),IF($G$5="F1","","")),'Definición técnica de imagenes'!$F$16),"")</f>
        <v>800 x 600 px</v>
      </c>
      <c r="J12" s="89"/>
      <c r="K12" s="90" t="s">
        <v>281</v>
      </c>
    </row>
    <row r="13" spans="1:16" s="12" customFormat="1" ht="179.25" customHeight="1" x14ac:dyDescent="0.25">
      <c r="A13" s="81" t="s">
        <v>150</v>
      </c>
      <c r="B13" s="91" t="s">
        <v>147</v>
      </c>
      <c r="C13" s="83" t="str">
        <f t="shared" si="0"/>
        <v>Cuaderno de Estudio</v>
      </c>
      <c r="D13" s="84" t="s">
        <v>145</v>
      </c>
      <c r="E13" s="84" t="s">
        <v>146</v>
      </c>
      <c r="F13" s="84" t="str">
        <f t="shared" si="1"/>
        <v>MA_11_02_CO_IMG04_small</v>
      </c>
      <c r="G13" s="84" t="str">
        <f>IF(F13&lt;&gt;"",IF($G$4="Recurso",IF(LEFT($G$5,1)="M",VLOOKUP($G$5,'Definición técnica de imagenes'!$A$3:$G$17,5,FALSE),IF($G$5="F1",'Definición técnica de imagenes'!$E$15,'Definición técnica de imagenes'!$F$13)),'Definición técnica de imagenes'!$E$16),"")</f>
        <v>526 x 370 px</v>
      </c>
      <c r="H13" s="84"/>
      <c r="I13" s="84"/>
      <c r="J13" s="85"/>
      <c r="K13" s="87" t="s">
        <v>164</v>
      </c>
    </row>
    <row r="14" spans="1:16" s="12" customFormat="1" ht="213.75" customHeight="1" x14ac:dyDescent="0.25">
      <c r="A14" s="81" t="s">
        <v>153</v>
      </c>
      <c r="B14" s="83" t="s">
        <v>147</v>
      </c>
      <c r="C14" s="83" t="str">
        <f t="shared" ref="C14" si="3">IF(OR(B14&lt;&gt;"",J14&lt;&gt;""),IF($G$4="Recurso",CONCATENATE($G$4," ",$G$5),$G$4),"")</f>
        <v>Cuaderno de Estudio</v>
      </c>
      <c r="D14" s="84" t="s">
        <v>145</v>
      </c>
      <c r="E14" s="84" t="s">
        <v>146</v>
      </c>
      <c r="F14" s="84" t="str">
        <f t="shared" ref="F14" si="4">IF(OR(B14&lt;&gt;"",J14&lt;&gt;""),CONCATENATE($C$7,"_",$A14,IF($G$4="Cuaderno de Estudio","_small",CONCATENATE(IF(I14="","","n"),IF(LEFT($G$5,1)="F",".jpg",".png")))),"")</f>
        <v>MA_11_02_CO_IMG05_small</v>
      </c>
      <c r="G14" s="84" t="str">
        <f>IF(F14&lt;&gt;"",IF($G$4="Recurso",IF(LEFT($G$5,1)="M",VLOOKUP($G$5,'Definición técnica de imagenes'!$A$3:$G$17,5,FALSE),IF($G$5="F1",'Definición técnica de imagenes'!$E$15,'Definición técnica de imagenes'!$F$13)),'Definición técnica de imagenes'!$E$16),"")</f>
        <v>526 x 370 px</v>
      </c>
      <c r="H14" s="84" t="str">
        <f t="shared" ref="H14" si="5">IF(AND(I14&lt;&gt;"",I14&lt;&gt;0),IF(OR(B14&lt;&gt;"",J14&lt;&gt;""),CONCATENATE($C$7,"_",$A14,IF($G$4="Cuaderno de Estudio","_zoom",CONCATENATE("a",IF(LEFT($G$5,1)="F",".jpg",".png")))),""),"")</f>
        <v>MA_11_02_CO_IMG05_zoom</v>
      </c>
      <c r="I14" s="84" t="str">
        <f>IF(OR(B14&lt;&gt;"",J14&lt;&gt;""),IF($G$4="Recurso",IF(LEFT($G$5,1)="M",IF(VLOOKUP($G$5,'Definición técnica de imagenes'!$A$3:$G$17,6,FALSE)=0,"",VLOOKUP($G$5,'Definición técnica de imagenes'!$A$3:$G$17,6,FALSE)),IF($G$5="F1","","")),'Definición técnica de imagenes'!$F$16),"")</f>
        <v>800 x 600 px</v>
      </c>
      <c r="J14" s="84"/>
      <c r="K14" s="87" t="s">
        <v>165</v>
      </c>
    </row>
    <row r="15" spans="1:16" s="12" customFormat="1" ht="275.25" customHeight="1" x14ac:dyDescent="0.25">
      <c r="A15" s="81" t="s">
        <v>155</v>
      </c>
      <c r="B15" s="83" t="s">
        <v>161</v>
      </c>
      <c r="C15" s="83" t="str">
        <f>IF(OR(B15&lt;&gt;"",J10&lt;&gt;""),IF($G$4="Recurso",CONCATENATE($G$4," ",$G$5),$G$4),"")</f>
        <v>Cuaderno de Estudio</v>
      </c>
      <c r="D15" s="84" t="s">
        <v>145</v>
      </c>
      <c r="E15" s="84" t="s">
        <v>146</v>
      </c>
      <c r="F15" s="84" t="str">
        <f>IF(OR(B15&lt;&gt;"",J10&lt;&gt;""),CONCATENATE($C$7,"_",$A15,IF($G$4="Cuaderno de Estudio","_small",CONCATENATE(IF(I15="","","n"),IF(LEFT($G$5,1)="F",".jpg",".png")))),"")</f>
        <v>MA_11_02_CO_IMG06_small</v>
      </c>
      <c r="G15" s="84" t="str">
        <f>IF(F15&lt;&gt;"",IF($G$4="Recurso",IF(LEFT($G$5,1)="M",VLOOKUP($G$5,'Definición técnica de imagenes'!$A$3:$G$17,5,FALSE),IF($G$5="F1",'Definición técnica de imagenes'!$E$15,'Definición técnica de imagenes'!$F$13)),'Definición técnica de imagenes'!$E$16),"")</f>
        <v>526 x 370 px</v>
      </c>
      <c r="H15" s="84" t="str">
        <f>IF(AND(I15&lt;&gt;"",I15&lt;&gt;0),IF(OR(B15&lt;&gt;"",J10&lt;&gt;""),CONCATENATE($C$7,"_",$A15,IF($G$4="Cuaderno de Estudio","_zoom",CONCATENATE("a",IF(LEFT($G$5,1)="F",".jpg",".png")))),""),"")</f>
        <v>MA_11_02_CO_IMG06_zoom</v>
      </c>
      <c r="I15" s="84" t="str">
        <f>IF(OR(B15&lt;&gt;"",J10&lt;&gt;""),IF($G$4="Recurso",IF(LEFT($G$5,1)="M",IF(VLOOKUP($G$5,'Definición técnica de imagenes'!$A$3:$G$17,6,FALSE)=0,"",VLOOKUP($G$5,'Definición técnica de imagenes'!$A$3:$G$17,6,FALSE)),IF($G$5="F1","","")),'Definición técnica de imagenes'!$F$16),"")</f>
        <v>800 x 600 px</v>
      </c>
      <c r="J15" s="92"/>
      <c r="K15" s="87" t="s">
        <v>166</v>
      </c>
    </row>
    <row r="16" spans="1:16" s="12" customFormat="1" ht="216.75" customHeight="1" x14ac:dyDescent="0.25">
      <c r="A16" s="81" t="s">
        <v>156</v>
      </c>
      <c r="B16" s="83" t="s">
        <v>147</v>
      </c>
      <c r="C16" s="83" t="str">
        <f t="shared" ref="C16" si="6">IF(OR(B16&lt;&gt;"",J16&lt;&gt;""),IF($G$4="Recurso",CONCATENATE($G$4," ",$G$5),$G$4),"")</f>
        <v>Cuaderno de Estudio</v>
      </c>
      <c r="D16" s="84" t="s">
        <v>145</v>
      </c>
      <c r="E16" s="84" t="s">
        <v>146</v>
      </c>
      <c r="F16" s="84" t="str">
        <f t="shared" ref="F16" si="7">IF(OR(B16&lt;&gt;"",J16&lt;&gt;""),CONCATENATE($C$7,"_",$A16,IF($G$4="Cuaderno de Estudio","_small",CONCATENATE(IF(I16="","","n"),IF(LEFT($G$5,1)="F",".jpg",".png")))),"")</f>
        <v>MA_11_02_CO_IMG07_small</v>
      </c>
      <c r="G16" s="84" t="str">
        <f>IF(F16&lt;&gt;"",IF($G$4="Recurso",IF(LEFT($G$5,1)="M",VLOOKUP($G$5,'Definición técnica de imagenes'!$A$3:$G$17,5,FALSE),IF($G$5="F1",'Definición técnica de imagenes'!$E$15,'Definición técnica de imagenes'!$F$13)),'Definición técnica de imagenes'!$E$16),"")</f>
        <v>526 x 370 px</v>
      </c>
      <c r="H16" s="84" t="str">
        <f t="shared" ref="H16" si="8">IF(AND(I16&lt;&gt;"",I16&lt;&gt;0),IF(OR(B16&lt;&gt;"",J16&lt;&gt;""),CONCATENATE($C$7,"_",$A16,IF($G$4="Cuaderno de Estudio","_zoom",CONCATENATE("a",IF(LEFT($G$5,1)="F",".jpg",".png")))),""),"")</f>
        <v>MA_11_02_CO_IMG07_zoom</v>
      </c>
      <c r="I16" s="84" t="str">
        <f>IF(OR(B16&lt;&gt;"",J16&lt;&gt;""),IF($G$4="Recurso",IF(LEFT($G$5,1)="M",IF(VLOOKUP($G$5,'Definición técnica de imagenes'!$A$3:$G$17,6,FALSE)=0,"",VLOOKUP($G$5,'Definición técnica de imagenes'!$A$3:$G$17,6,FALSE)),IF($G$5="F1","","")),'Definición técnica de imagenes'!$F$16),"")</f>
        <v>800 x 600 px</v>
      </c>
      <c r="J16" s="84"/>
      <c r="K16" s="93" t="s">
        <v>167</v>
      </c>
    </row>
    <row r="17" spans="1:11" s="12" customFormat="1" ht="192" customHeight="1" x14ac:dyDescent="0.25">
      <c r="A17" s="81" t="s">
        <v>157</v>
      </c>
      <c r="B17" s="83" t="s">
        <v>147</v>
      </c>
      <c r="C17" s="83" t="str">
        <f t="shared" ref="C17" si="9">IF(OR(B17&lt;&gt;"",J17&lt;&gt;""),IF($G$4="Recurso",CONCATENATE($G$4," ",$G$5),$G$4),"")</f>
        <v>Cuaderno de Estudio</v>
      </c>
      <c r="D17" s="84" t="s">
        <v>145</v>
      </c>
      <c r="E17" s="84" t="s">
        <v>146</v>
      </c>
      <c r="F17" s="84" t="str">
        <f t="shared" ref="F17" si="10">IF(OR(B17&lt;&gt;"",J17&lt;&gt;""),CONCATENATE($C$7,"_",$A17,IF($G$4="Cuaderno de Estudio","_small",CONCATENATE(IF(I17="","","n"),IF(LEFT($G$5,1)="F",".jpg",".png")))),"")</f>
        <v>MA_11_02_CO_IMG08_small</v>
      </c>
      <c r="G17" s="84" t="str">
        <f>IF(F17&lt;&gt;"",IF($G$4="Recurso",IF(LEFT($G$5,1)="M",VLOOKUP($G$5,'Definición técnica de imagenes'!$A$3:$G$17,5,FALSE),IF($G$5="F1",'Definición técnica de imagenes'!$E$15,'Definición técnica de imagenes'!$F$13)),'Definición técnica de imagenes'!$E$16),"")</f>
        <v>526 x 370 px</v>
      </c>
      <c r="H17" s="84" t="str">
        <f t="shared" ref="H17" si="11">IF(AND(I17&lt;&gt;"",I17&lt;&gt;0),IF(OR(B17&lt;&gt;"",J17&lt;&gt;""),CONCATENATE($C$7,"_",$A17,IF($G$4="Cuaderno de Estudio","_zoom",CONCATENATE("a",IF(LEFT($G$5,1)="F",".jpg",".png")))),""),"")</f>
        <v>MA_11_02_CO_IMG08_zoom</v>
      </c>
      <c r="I17" s="84" t="str">
        <f>IF(OR(B17&lt;&gt;"",J17&lt;&gt;""),IF($G$4="Recurso",IF(LEFT($G$5,1)="M",IF(VLOOKUP($G$5,'Definición técnica de imagenes'!$A$3:$G$17,6,FALSE)=0,"",VLOOKUP($G$5,'Definición técnica de imagenes'!$A$3:$G$17,6,FALSE)),IF($G$5="F1","","")),'Definición técnica de imagenes'!$F$16),"")</f>
        <v>800 x 600 px</v>
      </c>
      <c r="J17" s="84"/>
      <c r="K17" s="93" t="s">
        <v>168</v>
      </c>
    </row>
    <row r="18" spans="1:11" s="12" customFormat="1" ht="218.25" customHeight="1" x14ac:dyDescent="0.25">
      <c r="A18" s="13" t="s">
        <v>158</v>
      </c>
      <c r="B18" s="22" t="s">
        <v>147</v>
      </c>
      <c r="C18" s="22" t="str">
        <f t="shared" ref="C18" si="12">IF(OR(B18&lt;&gt;"",J18&lt;&gt;""),IF($G$4="Recurso",CONCATENATE($G$4," ",$G$5),$G$4),"")</f>
        <v>Cuaderno de Estudio</v>
      </c>
      <c r="D18" s="14" t="s">
        <v>145</v>
      </c>
      <c r="E18" s="14" t="s">
        <v>146</v>
      </c>
      <c r="F18" s="14" t="str">
        <f t="shared" ref="F18" si="13">IF(OR(B18&lt;&gt;"",J18&lt;&gt;""),CONCATENATE($C$7,"_",$A18,IF($G$4="Cuaderno de Estudio","_small",CONCATENATE(IF(I18="","","n"),IF(LEFT($G$5,1)="F",".jpg",".png")))),"")</f>
        <v>MA_11_02_CO_IMG09_small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 si="14">IF(AND(I18&lt;&gt;"",I18&lt;&gt;0),IF(OR(B18&lt;&gt;"",J18&lt;&gt;""),CONCATENATE($C$7,"_",$A18,IF($G$4="Cuaderno de Estudio","_zoom",CONCATENATE("a",IF(LEFT($G$5,1)="F",".jpg",".png")))),""),"")</f>
        <v>MA_11_02_CO_IMG09_zoom</v>
      </c>
      <c r="I18" s="14" t="str">
        <f>IF(OR(B18&lt;&gt;"",J18&lt;&gt;""),IF($G$4="Recurso",IF(LEFT($G$5,1)="M",IF(VLOOKUP($G$5,'Definición técnica de imagenes'!$A$3:$G$17,6,FALSE)=0,"",VLOOKUP($G$5,'Definición técnica de imagenes'!$A$3:$G$17,6,FALSE)),IF($G$5="F1","","")),'Definición técnica de imagenes'!$F$16),"")</f>
        <v>800 x 600 px</v>
      </c>
      <c r="J18" s="14"/>
      <c r="K18" s="15" t="s">
        <v>234</v>
      </c>
    </row>
    <row r="19" spans="1:11" s="12" customFormat="1" ht="168" customHeight="1" x14ac:dyDescent="0.25">
      <c r="A19" s="69" t="s">
        <v>169</v>
      </c>
      <c r="B19" s="70" t="s">
        <v>147</v>
      </c>
      <c r="C19" s="70" t="str">
        <f t="shared" ref="C19:C82" si="15">IF(OR(B19&lt;&gt;"",J19&lt;&gt;""),IF($G$4="Recurso",CONCATENATE($G$4," ",$G$5),$G$4),"")</f>
        <v>Cuaderno de Estudio</v>
      </c>
      <c r="D19" s="71" t="s">
        <v>145</v>
      </c>
      <c r="E19" s="71" t="s">
        <v>146</v>
      </c>
      <c r="F19" s="71" t="str">
        <f t="shared" ref="F19:F82" si="16">IF(OR(B19&lt;&gt;"",J19&lt;&gt;""),CONCATENATE($C$7,"_",$A19,IF($G$4="Cuaderno de Estudio","_small",CONCATENATE(IF(I19="","","n"),IF(LEFT($G$5,1)="F",".jpg",".png")))),"")</f>
        <v>MA_11_02_CO_IMG10_small</v>
      </c>
      <c r="G19" s="71" t="str">
        <f>IF(F19&lt;&gt;"",IF($G$4="Recurso",IF(LEFT($G$5,1)="M",VLOOKUP($G$5,'Definición técnica de imagenes'!$A$3:$G$17,5,FALSE),IF($G$5="F1",'Definición técnica de imagenes'!$E$15,'Definición técnica de imagenes'!$F$13)),'Definición técnica de imagenes'!$E$16),"")</f>
        <v>526 x 370 px</v>
      </c>
      <c r="H19" s="71" t="str">
        <f t="shared" ref="H19:H82" si="17">IF(AND(I19&lt;&gt;"",I19&lt;&gt;0),IF(OR(B19&lt;&gt;"",J19&lt;&gt;""),CONCATENATE($C$7,"_",$A19,IF($G$4="Cuaderno de Estudio","_zoom",CONCATENATE("a",IF(LEFT($G$5,1)="F",".jpg",".png")))),""),"")</f>
        <v>MA_11_02_CO_IMG10_zoom</v>
      </c>
      <c r="I19" s="71" t="str">
        <f>IF(OR(B19&lt;&gt;"",J19&lt;&gt;""),IF($G$4="Recurso",IF(LEFT($G$5,1)="M",IF(VLOOKUP($G$5,'Definición técnica de imagenes'!$A$3:$G$17,6,FALSE)=0,"",VLOOKUP($G$5,'Definición técnica de imagenes'!$A$3:$G$17,6,FALSE)),IF($G$5="F1","","")),'Definición técnica de imagenes'!$F$16),"")</f>
        <v>800 x 600 px</v>
      </c>
      <c r="J19" s="71"/>
      <c r="K19" s="72" t="s">
        <v>282</v>
      </c>
    </row>
    <row r="20" spans="1:11" s="12" customFormat="1" ht="118.5" customHeight="1" x14ac:dyDescent="0.25">
      <c r="A20" s="13" t="s">
        <v>170</v>
      </c>
      <c r="B20" s="66">
        <v>146258987</v>
      </c>
      <c r="C20" s="22" t="str">
        <f t="shared" si="15"/>
        <v>Cuaderno de Estudio</v>
      </c>
      <c r="D20" s="14" t="s">
        <v>145</v>
      </c>
      <c r="E20" s="14" t="s">
        <v>146</v>
      </c>
      <c r="F20" s="14" t="str">
        <f t="shared" si="16"/>
        <v>MA_11_02_CO_IMG11_small</v>
      </c>
      <c r="G20" s="14" t="str">
        <f>IF(F20&lt;&gt;"",IF($G$4="Recurso",IF(LEFT($G$5,1)="M",VLOOKUP($G$5,'Definición técnica de imagenes'!$A$3:$G$17,5,FALSE),IF($G$5="F1",'Definición técnica de imagenes'!$E$15,'Definición técnica de imagenes'!$F$13)),'Definición técnica de imagenes'!$E$16),"")</f>
        <v>526 x 370 px</v>
      </c>
      <c r="H20" s="14" t="str">
        <f t="shared" si="17"/>
        <v>MA_11_02_CO_IMG11_zoom</v>
      </c>
      <c r="I20" s="14" t="str">
        <f>IF(OR(B20&lt;&gt;"",J20&lt;&gt;""),IF($G$4="Recurso",IF(LEFT($G$5,1)="M",IF(VLOOKUP($G$5,'Definición técnica de imagenes'!$A$3:$G$17,6,FALSE)=0,"",VLOOKUP($G$5,'Definición técnica de imagenes'!$A$3:$G$17,6,FALSE)),IF($G$5="F1","","")),'Definición técnica de imagenes'!$F$16),"")</f>
        <v>800 x 600 px</v>
      </c>
      <c r="J20" s="14"/>
      <c r="K20" s="15" t="s">
        <v>235</v>
      </c>
    </row>
    <row r="21" spans="1:11" s="12" customFormat="1" ht="145.5" customHeight="1" x14ac:dyDescent="0.25">
      <c r="A21" s="69" t="s">
        <v>171</v>
      </c>
      <c r="B21" s="70" t="s">
        <v>147</v>
      </c>
      <c r="C21" s="70" t="str">
        <f t="shared" si="15"/>
        <v>Cuaderno de Estudio</v>
      </c>
      <c r="D21" s="71" t="s">
        <v>145</v>
      </c>
      <c r="E21" s="71" t="s">
        <v>146</v>
      </c>
      <c r="F21" s="71" t="str">
        <f t="shared" si="16"/>
        <v>MA_11_02_CO_IMG12_small</v>
      </c>
      <c r="G21" s="71" t="str">
        <f>IF(F21&lt;&gt;"",IF($G$4="Recurso",IF(LEFT($G$5,1)="M",VLOOKUP($G$5,'Definición técnica de imagenes'!$A$3:$G$17,5,FALSE),IF($G$5="F1",'Definición técnica de imagenes'!$E$15,'Definición técnica de imagenes'!$F$13)),'Definición técnica de imagenes'!$E$16),"")</f>
        <v>526 x 370 px</v>
      </c>
      <c r="H21" s="71" t="str">
        <f t="shared" si="17"/>
        <v>MA_11_02_CO_IMG12_zoom</v>
      </c>
      <c r="I21" s="71" t="str">
        <f>IF(OR(B21&lt;&gt;"",J21&lt;&gt;""),IF($G$4="Recurso",IF(LEFT($G$5,1)="M",IF(VLOOKUP($G$5,'Definición técnica de imagenes'!$A$3:$G$17,6,FALSE)=0,"",VLOOKUP($G$5,'Definición técnica de imagenes'!$A$3:$G$17,6,FALSE)),IF($G$5="F1","","")),'Definición técnica de imagenes'!$F$16),"")</f>
        <v>800 x 600 px</v>
      </c>
      <c r="J21" s="71"/>
      <c r="K21" s="95" t="s">
        <v>284</v>
      </c>
    </row>
    <row r="22" spans="1:11" s="12" customFormat="1" ht="143.25" customHeight="1" x14ac:dyDescent="0.25">
      <c r="A22" s="13" t="s">
        <v>172</v>
      </c>
      <c r="B22" s="22" t="s">
        <v>147</v>
      </c>
      <c r="C22" s="22" t="str">
        <f t="shared" si="15"/>
        <v>Cuaderno de Estudio</v>
      </c>
      <c r="D22" s="14" t="s">
        <v>145</v>
      </c>
      <c r="E22" s="71" t="s">
        <v>146</v>
      </c>
      <c r="F22" s="71" t="str">
        <f t="shared" si="16"/>
        <v>MA_11_02_CO_IMG13_small</v>
      </c>
      <c r="G22" s="71" t="str">
        <f>IF(F22&lt;&gt;"",IF($G$4="Recurso",IF(LEFT($G$5,1)="M",VLOOKUP($G$5,'Definición técnica de imagenes'!$A$3:$G$17,5,FALSE),IF($G$5="F1",'Definición técnica de imagenes'!$E$15,'Definición técnica de imagenes'!$F$13)),'Definición técnica de imagenes'!$E$16),"")</f>
        <v>526 x 370 px</v>
      </c>
      <c r="H22" s="71" t="str">
        <f t="shared" si="17"/>
        <v>MA_11_02_CO_IMG13_zoom</v>
      </c>
      <c r="I22" s="71" t="str">
        <f>IF(OR(B22&lt;&gt;"",J22&lt;&gt;""),IF($G$4="Recurso",IF(LEFT($G$5,1)="M",IF(VLOOKUP($G$5,'Definición técnica de imagenes'!$A$3:$G$17,6,FALSE)=0,"",VLOOKUP($G$5,'Definición técnica de imagenes'!$A$3:$G$17,6,FALSE)),IF($G$5="F1","","")),'Definición técnica de imagenes'!$F$16),"")</f>
        <v>800 x 600 px</v>
      </c>
      <c r="J22" s="96"/>
      <c r="K22" s="95" t="s">
        <v>285</v>
      </c>
    </row>
    <row r="23" spans="1:11" s="12" customFormat="1" ht="122.25" customHeight="1" x14ac:dyDescent="0.25">
      <c r="A23" s="13" t="s">
        <v>173</v>
      </c>
      <c r="B23" s="22" t="s">
        <v>147</v>
      </c>
      <c r="C23" s="22" t="str">
        <f t="shared" si="15"/>
        <v>Cuaderno de Estudio</v>
      </c>
      <c r="D23" s="14" t="s">
        <v>145</v>
      </c>
      <c r="E23" s="71" t="s">
        <v>146</v>
      </c>
      <c r="F23" s="71" t="str">
        <f t="shared" si="16"/>
        <v>MA_11_02_CO_IMG14_small</v>
      </c>
      <c r="G23" s="71" t="str">
        <f>IF(F23&lt;&gt;"",IF($G$4="Recurso",IF(LEFT($G$5,1)="M",VLOOKUP($G$5,'Definición técnica de imagenes'!$A$3:$G$17,5,FALSE),IF($G$5="F1",'Definición técnica de imagenes'!$E$15,'Definición técnica de imagenes'!$F$13)),'Definición técnica de imagenes'!$E$16),"")</f>
        <v>526 x 370 px</v>
      </c>
      <c r="H23" s="71" t="str">
        <f t="shared" si="17"/>
        <v>MA_11_02_CO_IMG14_zoom</v>
      </c>
      <c r="I23" s="71" t="str">
        <f>IF(OR(B23&lt;&gt;"",J23&lt;&gt;""),IF($G$4="Recurso",IF(LEFT($G$5,1)="M",IF(VLOOKUP($G$5,'Definición técnica de imagenes'!$A$3:$G$17,6,FALSE)=0,"",VLOOKUP($G$5,'Definición técnica de imagenes'!$A$3:$G$17,6,FALSE)),IF($G$5="F1","","")),'Definición técnica de imagenes'!$F$16),"")</f>
        <v>800 x 600 px</v>
      </c>
      <c r="J23" s="96"/>
      <c r="K23" s="95" t="s">
        <v>236</v>
      </c>
    </row>
    <row r="24" spans="1:11" s="12" customFormat="1" ht="150" customHeight="1" x14ac:dyDescent="0.25">
      <c r="A24" s="13" t="s">
        <v>174</v>
      </c>
      <c r="B24" s="22" t="s">
        <v>147</v>
      </c>
      <c r="C24" s="22" t="str">
        <f t="shared" si="15"/>
        <v>Cuaderno de Estudio</v>
      </c>
      <c r="D24" s="14" t="s">
        <v>145</v>
      </c>
      <c r="E24" s="71" t="s">
        <v>146</v>
      </c>
      <c r="F24" s="71" t="str">
        <f t="shared" si="16"/>
        <v>MA_11_02_CO_IMG15_small</v>
      </c>
      <c r="G24" s="71" t="str">
        <f>IF(F24&lt;&gt;"",IF($G$4="Recurso",IF(LEFT($G$5,1)="M",VLOOKUP($G$5,'Definición técnica de imagenes'!$A$3:$G$17,5,FALSE),IF($G$5="F1",'Definición técnica de imagenes'!$E$15,'Definición técnica de imagenes'!$F$13)),'Definición técnica de imagenes'!$E$16),"")</f>
        <v>526 x 370 px</v>
      </c>
      <c r="H24" s="71" t="str">
        <f t="shared" si="17"/>
        <v>MA_11_02_CO_IMG15_zoom</v>
      </c>
      <c r="I24" s="71" t="str">
        <f>IF(OR(B24&lt;&gt;"",J24&lt;&gt;""),IF($G$4="Recurso",IF(LEFT($G$5,1)="M",IF(VLOOKUP($G$5,'Definición técnica de imagenes'!$A$3:$G$17,6,FALSE)=0,"",VLOOKUP($G$5,'Definición técnica de imagenes'!$A$3:$G$17,6,FALSE)),IF($G$5="F1","","")),'Definición técnica de imagenes'!$F$16),"")</f>
        <v>800 x 600 px</v>
      </c>
      <c r="J24" s="71"/>
      <c r="K24" s="72" t="s">
        <v>286</v>
      </c>
    </row>
    <row r="25" spans="1:11" s="12" customFormat="1" ht="118.5" customHeight="1" x14ac:dyDescent="0.25">
      <c r="A25" s="13" t="s">
        <v>175</v>
      </c>
      <c r="B25" s="22" t="s">
        <v>147</v>
      </c>
      <c r="C25" s="22" t="str">
        <f t="shared" si="15"/>
        <v>Cuaderno de Estudio</v>
      </c>
      <c r="D25" s="14" t="s">
        <v>145</v>
      </c>
      <c r="E25" s="14" t="s">
        <v>146</v>
      </c>
      <c r="F25" s="14" t="str">
        <f t="shared" si="16"/>
        <v>MA_11_02_CO_IMG16_small</v>
      </c>
      <c r="G25" s="14" t="str">
        <f>IF(F25&lt;&gt;"",IF($G$4="Recurso",IF(LEFT($G$5,1)="M",VLOOKUP($G$5,'Definición técnica de imagenes'!$A$3:$G$17,5,FALSE),IF($G$5="F1",'Definición técnica de imagenes'!$E$15,'Definición técnica de imagenes'!$F$13)),'Definición técnica de imagenes'!$E$16),"")</f>
        <v>526 x 370 px</v>
      </c>
      <c r="H25" s="14" t="str">
        <f t="shared" si="17"/>
        <v>MA_11_02_CO_IMG16_zoom</v>
      </c>
      <c r="I25" s="14" t="str">
        <f>IF(OR(B25&lt;&gt;"",J25&lt;&gt;""),IF($G$4="Recurso",IF(LEFT($G$5,1)="M",IF(VLOOKUP($G$5,'Definición técnica de imagenes'!$A$3:$G$17,6,FALSE)=0,"",VLOOKUP($G$5,'Definición técnica de imagenes'!$A$3:$G$17,6,FALSE)),IF($G$5="F1","","")),'Definición técnica de imagenes'!$F$16),"")</f>
        <v>800 x 600 px</v>
      </c>
      <c r="J25" s="14"/>
      <c r="K25" s="15" t="s">
        <v>237</v>
      </c>
    </row>
    <row r="26" spans="1:11" s="12" customFormat="1" ht="96" customHeight="1" x14ac:dyDescent="0.25">
      <c r="A26" s="13" t="s">
        <v>176</v>
      </c>
      <c r="B26" s="22" t="s">
        <v>147</v>
      </c>
      <c r="C26" s="22" t="str">
        <f t="shared" si="15"/>
        <v>Cuaderno de Estudio</v>
      </c>
      <c r="D26" s="14" t="s">
        <v>145</v>
      </c>
      <c r="E26" s="14" t="s">
        <v>146</v>
      </c>
      <c r="F26" s="14" t="str">
        <f t="shared" si="16"/>
        <v>MA_11_02_CO_IMG17_small</v>
      </c>
      <c r="G26" s="14" t="str">
        <f>IF(F26&lt;&gt;"",IF($G$4="Recurso",IF(LEFT($G$5,1)="M",VLOOKUP($G$5,'Definición técnica de imagenes'!$A$3:$G$17,5,FALSE),IF($G$5="F1",'Definición técnica de imagenes'!$E$15,'Definición técnica de imagenes'!$F$13)),'Definición técnica de imagenes'!$E$16),"")</f>
        <v>526 x 370 px</v>
      </c>
      <c r="H26" s="14" t="str">
        <f t="shared" si="17"/>
        <v>MA_11_02_CO_IMG17_zoom</v>
      </c>
      <c r="I26" s="14" t="str">
        <f>IF(OR(B26&lt;&gt;"",J26&lt;&gt;""),IF($G$4="Recurso",IF(LEFT($G$5,1)="M",IF(VLOOKUP($G$5,'Definición técnica de imagenes'!$A$3:$G$17,6,FALSE)=0,"",VLOOKUP($G$5,'Definición técnica de imagenes'!$A$3:$G$17,6,FALSE)),IF($G$5="F1","","")),'Definición técnica de imagenes'!$F$16),"")</f>
        <v>800 x 600 px</v>
      </c>
      <c r="J26" s="14"/>
      <c r="K26" s="15" t="s">
        <v>238</v>
      </c>
    </row>
    <row r="27" spans="1:11" s="12" customFormat="1" ht="168.75" customHeight="1" x14ac:dyDescent="0.25">
      <c r="A27" s="69" t="s">
        <v>177</v>
      </c>
      <c r="B27" s="70" t="s">
        <v>147</v>
      </c>
      <c r="C27" s="70" t="str">
        <f t="shared" si="15"/>
        <v>Cuaderno de Estudio</v>
      </c>
      <c r="D27" s="71" t="s">
        <v>145</v>
      </c>
      <c r="E27" s="71" t="s">
        <v>146</v>
      </c>
      <c r="F27" s="71" t="str">
        <f t="shared" si="16"/>
        <v>MA_11_02_CO_IMG18_small</v>
      </c>
      <c r="G27" s="71" t="str">
        <f>IF(F27&lt;&gt;"",IF($G$4="Recurso",IF(LEFT($G$5,1)="M",VLOOKUP($G$5,'Definición técnica de imagenes'!$A$3:$G$17,5,FALSE),IF($G$5="F1",'Definición técnica de imagenes'!$E$15,'Definición técnica de imagenes'!$F$13)),'Definición técnica de imagenes'!$E$16),"")</f>
        <v>526 x 370 px</v>
      </c>
      <c r="H27" s="71" t="str">
        <f t="shared" si="17"/>
        <v>MA_11_02_CO_IMG18_zoom</v>
      </c>
      <c r="I27" s="71" t="str">
        <f>IF(OR(B27&lt;&gt;"",J27&lt;&gt;""),IF($G$4="Recurso",IF(LEFT($G$5,1)="M",IF(VLOOKUP($G$5,'Definición técnica de imagenes'!$A$3:$G$17,6,FALSE)=0,"",VLOOKUP($G$5,'Definición técnica de imagenes'!$A$3:$G$17,6,FALSE)),IF($G$5="F1","","")),'Definición técnica de imagenes'!$F$16),"")</f>
        <v>800 x 600 px</v>
      </c>
      <c r="J27" s="71"/>
      <c r="K27" s="72" t="s">
        <v>287</v>
      </c>
    </row>
    <row r="28" spans="1:11" s="12" customFormat="1" ht="138.75" customHeight="1" x14ac:dyDescent="0.25">
      <c r="A28" s="69" t="s">
        <v>178</v>
      </c>
      <c r="B28" s="70" t="s">
        <v>147</v>
      </c>
      <c r="C28" s="70" t="str">
        <f t="shared" si="15"/>
        <v>Cuaderno de Estudio</v>
      </c>
      <c r="D28" s="71" t="s">
        <v>145</v>
      </c>
      <c r="E28" s="71" t="s">
        <v>146</v>
      </c>
      <c r="F28" s="71" t="str">
        <f t="shared" si="16"/>
        <v>MA_11_02_CO_IMG19_small</v>
      </c>
      <c r="G28" s="71" t="str">
        <f>IF(F28&lt;&gt;"",IF($G$4="Recurso",IF(LEFT($G$5,1)="M",VLOOKUP($G$5,'Definición técnica de imagenes'!$A$3:$G$17,5,FALSE),IF($G$5="F1",'Definición técnica de imagenes'!$E$15,'Definición técnica de imagenes'!$F$13)),'Definición técnica de imagenes'!$E$16),"")</f>
        <v>526 x 370 px</v>
      </c>
      <c r="H28" s="71" t="str">
        <f t="shared" si="17"/>
        <v>MA_11_02_CO_IMG19_zoom</v>
      </c>
      <c r="I28" s="71" t="str">
        <f>IF(OR(B28&lt;&gt;"",J28&lt;&gt;""),IF($G$4="Recurso",IF(LEFT($G$5,1)="M",IF(VLOOKUP($G$5,'Definición técnica de imagenes'!$A$3:$G$17,6,FALSE)=0,"",VLOOKUP($G$5,'Definición técnica de imagenes'!$A$3:$G$17,6,FALSE)),IF($G$5="F1","","")),'Definición técnica de imagenes'!$F$16),"")</f>
        <v>800 x 600 px</v>
      </c>
      <c r="J28" s="71"/>
      <c r="K28" s="72" t="s">
        <v>288</v>
      </c>
    </row>
    <row r="29" spans="1:11" s="12" customFormat="1" ht="153" customHeight="1" x14ac:dyDescent="0.25">
      <c r="A29" s="69" t="s">
        <v>179</v>
      </c>
      <c r="B29" s="70" t="s">
        <v>147</v>
      </c>
      <c r="C29" s="70" t="str">
        <f t="shared" si="15"/>
        <v>Cuaderno de Estudio</v>
      </c>
      <c r="D29" s="71" t="s">
        <v>145</v>
      </c>
      <c r="E29" s="71" t="s">
        <v>146</v>
      </c>
      <c r="F29" s="71" t="str">
        <f t="shared" si="16"/>
        <v>MA_11_02_CO_IMG20_small</v>
      </c>
      <c r="G29" s="71" t="str">
        <f>IF(F29&lt;&gt;"",IF($G$4="Recurso",IF(LEFT($G$5,1)="M",VLOOKUP($G$5,'Definición técnica de imagenes'!$A$3:$G$17,5,FALSE),IF($G$5="F1",'Definición técnica de imagenes'!$E$15,'Definición técnica de imagenes'!$F$13)),'Definición técnica de imagenes'!$E$16),"")</f>
        <v>526 x 370 px</v>
      </c>
      <c r="H29" s="71" t="str">
        <f t="shared" si="17"/>
        <v>MA_11_02_CO_IMG20_zoom</v>
      </c>
      <c r="I29" s="71" t="str">
        <f>IF(OR(B29&lt;&gt;"",J29&lt;&gt;""),IF($G$4="Recurso",IF(LEFT($G$5,1)="M",IF(VLOOKUP($G$5,'Definición técnica de imagenes'!$A$3:$G$17,6,FALSE)=0,"",VLOOKUP($G$5,'Definición técnica de imagenes'!$A$3:$G$17,6,FALSE)),IF($G$5="F1","","")),'Definición técnica de imagenes'!$F$16),"")</f>
        <v>800 x 600 px</v>
      </c>
      <c r="J29" s="71"/>
      <c r="K29" s="72" t="s">
        <v>289</v>
      </c>
    </row>
    <row r="30" spans="1:11" s="12" customFormat="1" ht="150.75" customHeight="1" x14ac:dyDescent="0.25">
      <c r="A30" s="69" t="s">
        <v>180</v>
      </c>
      <c r="B30" s="70" t="s">
        <v>147</v>
      </c>
      <c r="C30" s="70" t="str">
        <f t="shared" si="15"/>
        <v>Cuaderno de Estudio</v>
      </c>
      <c r="D30" s="71" t="s">
        <v>145</v>
      </c>
      <c r="E30" s="71" t="s">
        <v>146</v>
      </c>
      <c r="F30" s="71" t="str">
        <f t="shared" si="16"/>
        <v>MA_11_02_CO_IMG21_small</v>
      </c>
      <c r="G30" s="71" t="str">
        <f>IF(F30&lt;&gt;"",IF($G$4="Recurso",IF(LEFT($G$5,1)="M",VLOOKUP($G$5,'Definición técnica de imagenes'!$A$3:$G$17,5,FALSE),IF($G$5="F1",'Definición técnica de imagenes'!$E$15,'Definición técnica de imagenes'!$F$13)),'Definición técnica de imagenes'!$E$16),"")</f>
        <v>526 x 370 px</v>
      </c>
      <c r="H30" s="71" t="str">
        <f t="shared" si="17"/>
        <v>MA_11_02_CO_IMG21_zoom</v>
      </c>
      <c r="I30" s="71" t="str">
        <f>IF(OR(B30&lt;&gt;"",J30&lt;&gt;""),IF($G$4="Recurso",IF(LEFT($G$5,1)="M",IF(VLOOKUP($G$5,'Definición técnica de imagenes'!$A$3:$G$17,6,FALSE)=0,"",VLOOKUP($G$5,'Definición técnica de imagenes'!$A$3:$G$17,6,FALSE)),IF($G$5="F1","","")),'Definición técnica de imagenes'!$F$16),"")</f>
        <v>800 x 600 px</v>
      </c>
      <c r="J30" s="71"/>
      <c r="K30" s="72" t="s">
        <v>289</v>
      </c>
    </row>
    <row r="31" spans="1:11" s="12" customFormat="1" ht="145.5" customHeight="1" x14ac:dyDescent="0.25">
      <c r="A31" s="13" t="s">
        <v>181</v>
      </c>
      <c r="B31" s="22" t="s">
        <v>147</v>
      </c>
      <c r="C31" s="22" t="str">
        <f t="shared" si="15"/>
        <v>Cuaderno de Estudio</v>
      </c>
      <c r="D31" s="14" t="s">
        <v>145</v>
      </c>
      <c r="E31" s="14" t="s">
        <v>146</v>
      </c>
      <c r="F31" s="14" t="str">
        <f t="shared" si="16"/>
        <v>MA_11_02_CO_IMG22_small</v>
      </c>
      <c r="G31" s="14" t="str">
        <f>IF(F31&lt;&gt;"",IF($G$4="Recurso",IF(LEFT($G$5,1)="M",VLOOKUP($G$5,'Definición técnica de imagenes'!$A$3:$G$17,5,FALSE),IF($G$5="F1",'Definición técnica de imagenes'!$E$15,'Definición técnica de imagenes'!$F$13)),'Definición técnica de imagenes'!$E$16),"")</f>
        <v>526 x 370 px</v>
      </c>
      <c r="H31" s="14" t="str">
        <f t="shared" si="17"/>
        <v>MA_11_02_CO_IMG22_zoom</v>
      </c>
      <c r="I31" s="14" t="str">
        <f>IF(OR(B31&lt;&gt;"",J31&lt;&gt;""),IF($G$4="Recurso",IF(LEFT($G$5,1)="M",IF(VLOOKUP($G$5,'Definición técnica de imagenes'!$A$3:$G$17,6,FALSE)=0,"",VLOOKUP($G$5,'Definición técnica de imagenes'!$A$3:$G$17,6,FALSE)),IF($G$5="F1","","")),'Definición técnica de imagenes'!$F$16),"")</f>
        <v>800 x 600 px</v>
      </c>
      <c r="J31" s="14"/>
      <c r="K31" s="12" t="s">
        <v>241</v>
      </c>
    </row>
    <row r="32" spans="1:11" s="12" customFormat="1" ht="138.75" customHeight="1" x14ac:dyDescent="0.25">
      <c r="A32" s="81" t="s">
        <v>182</v>
      </c>
      <c r="B32" s="83" t="s">
        <v>147</v>
      </c>
      <c r="C32" s="83" t="str">
        <f t="shared" si="15"/>
        <v>Cuaderno de Estudio</v>
      </c>
      <c r="D32" s="84" t="s">
        <v>145</v>
      </c>
      <c r="E32" s="84" t="s">
        <v>146</v>
      </c>
      <c r="F32" s="84" t="str">
        <f t="shared" si="16"/>
        <v>MA_11_02_CO_IMG23_small</v>
      </c>
      <c r="G32" s="84" t="str">
        <f>IF(F32&lt;&gt;"",IF($G$4="Recurso",IF(LEFT($G$5,1)="M",VLOOKUP($G$5,'Definición técnica de imagenes'!$A$3:$G$17,5,FALSE),IF($G$5="F1",'Definición técnica de imagenes'!$E$15,'Definición técnica de imagenes'!$F$13)),'Definición técnica de imagenes'!$E$16),"")</f>
        <v>526 x 370 px</v>
      </c>
      <c r="H32" s="84" t="str">
        <f t="shared" si="17"/>
        <v>MA_11_02_CO_IMG23_zoom</v>
      </c>
      <c r="I32" s="84" t="str">
        <f>IF(OR(B32&lt;&gt;"",J32&lt;&gt;""),IF($G$4="Recurso",IF(LEFT($G$5,1)="M",IF(VLOOKUP($G$5,'Definición técnica de imagenes'!$A$3:$G$17,6,FALSE)=0,"",VLOOKUP($G$5,'Definición técnica de imagenes'!$A$3:$G$17,6,FALSE)),IF($G$5="F1","","")),'Definición técnica de imagenes'!$F$16),"")</f>
        <v>800 x 600 px</v>
      </c>
      <c r="J32" s="84"/>
      <c r="K32" s="94" t="s">
        <v>239</v>
      </c>
    </row>
    <row r="33" spans="1:11" s="12" customFormat="1" ht="133.5" customHeight="1" x14ac:dyDescent="0.25">
      <c r="A33" s="81" t="s">
        <v>183</v>
      </c>
      <c r="B33" s="83" t="s">
        <v>147</v>
      </c>
      <c r="C33" s="83" t="str">
        <f t="shared" si="15"/>
        <v>Cuaderno de Estudio</v>
      </c>
      <c r="D33" s="84" t="s">
        <v>145</v>
      </c>
      <c r="E33" s="84" t="s">
        <v>146</v>
      </c>
      <c r="F33" s="84" t="str">
        <f t="shared" si="16"/>
        <v>MA_11_02_CO_IMG24_small</v>
      </c>
      <c r="G33" s="84" t="str">
        <f>IF(F33&lt;&gt;"",IF($G$4="Recurso",IF(LEFT($G$5,1)="M",VLOOKUP($G$5,'Definición técnica de imagenes'!$A$3:$G$17,5,FALSE),IF($G$5="F1",'Definición técnica de imagenes'!$E$15,'Definición técnica de imagenes'!$F$13)),'Definición técnica de imagenes'!$E$16),"")</f>
        <v>526 x 370 px</v>
      </c>
      <c r="H33" s="84" t="str">
        <f t="shared" si="17"/>
        <v>MA_11_02_CO_IMG24_zoom</v>
      </c>
      <c r="I33" s="84" t="str">
        <f>IF(OR(B33&lt;&gt;"",J33&lt;&gt;""),IF($G$4="Recurso",IF(LEFT($G$5,1)="M",IF(VLOOKUP($G$5,'Definición técnica de imagenes'!$A$3:$G$17,6,FALSE)=0,"",VLOOKUP($G$5,'Definición técnica de imagenes'!$A$3:$G$17,6,FALSE)),IF($G$5="F1","","")),'Definición técnica de imagenes'!$F$16),"")</f>
        <v>800 x 600 px</v>
      </c>
      <c r="J33" s="84"/>
      <c r="K33" s="94" t="s">
        <v>240</v>
      </c>
    </row>
    <row r="34" spans="1:11" s="12" customFormat="1" ht="168" customHeight="1" x14ac:dyDescent="0.25">
      <c r="A34" s="81" t="s">
        <v>184</v>
      </c>
      <c r="B34" s="83" t="s">
        <v>147</v>
      </c>
      <c r="C34" s="83" t="str">
        <f t="shared" si="15"/>
        <v>Cuaderno de Estudio</v>
      </c>
      <c r="D34" s="84" t="s">
        <v>145</v>
      </c>
      <c r="E34" s="84" t="s">
        <v>146</v>
      </c>
      <c r="F34" s="84" t="str">
        <f t="shared" si="16"/>
        <v>MA_11_02_CO_IMG25_small</v>
      </c>
      <c r="G34" s="84" t="str">
        <f>IF(F34&lt;&gt;"",IF($G$4="Recurso",IF(LEFT($G$5,1)="M",VLOOKUP($G$5,'Definición técnica de imagenes'!$A$3:$G$17,5,FALSE),IF($G$5="F1",'Definición técnica de imagenes'!$E$15,'Definición técnica de imagenes'!$F$13)),'Definición técnica de imagenes'!$E$16),"")</f>
        <v>526 x 370 px</v>
      </c>
      <c r="H34" s="84" t="str">
        <f t="shared" si="17"/>
        <v>MA_11_02_CO_IMG25_zoom</v>
      </c>
      <c r="I34" s="84" t="str">
        <f>IF(OR(B34&lt;&gt;"",J34&lt;&gt;""),IF($G$4="Recurso",IF(LEFT($G$5,1)="M",IF(VLOOKUP($G$5,'Definición técnica de imagenes'!$A$3:$G$17,6,FALSE)=0,"",VLOOKUP($G$5,'Definición técnica de imagenes'!$A$3:$G$17,6,FALSE)),IF($G$5="F1","","")),'Definición técnica de imagenes'!$F$16),"")</f>
        <v>800 x 600 px</v>
      </c>
      <c r="J34" s="84"/>
      <c r="K34" s="94" t="s">
        <v>242</v>
      </c>
    </row>
    <row r="35" spans="1:11" s="12" customFormat="1" ht="186" customHeight="1" x14ac:dyDescent="0.25">
      <c r="A35" s="81" t="s">
        <v>185</v>
      </c>
      <c r="B35" s="83" t="s">
        <v>147</v>
      </c>
      <c r="C35" s="83" t="str">
        <f t="shared" si="15"/>
        <v>Cuaderno de Estudio</v>
      </c>
      <c r="D35" s="84" t="s">
        <v>145</v>
      </c>
      <c r="E35" s="84" t="s">
        <v>146</v>
      </c>
      <c r="F35" s="84" t="str">
        <f t="shared" si="16"/>
        <v>MA_11_02_CO_IMG26_small</v>
      </c>
      <c r="G35" s="84" t="str">
        <f>IF(F35&lt;&gt;"",IF($G$4="Recurso",IF(LEFT($G$5,1)="M",VLOOKUP($G$5,'Definición técnica de imagenes'!$A$3:$G$17,5,FALSE),IF($G$5="F1",'Definición técnica de imagenes'!$E$15,'Definición técnica de imagenes'!$F$13)),'Definición técnica de imagenes'!$E$16),"")</f>
        <v>526 x 370 px</v>
      </c>
      <c r="H35" s="84" t="str">
        <f t="shared" si="17"/>
        <v>MA_11_02_CO_IMG26_zoom</v>
      </c>
      <c r="I35" s="84" t="str">
        <f>IF(OR(B35&lt;&gt;"",J35&lt;&gt;""),IF($G$4="Recurso",IF(LEFT($G$5,1)="M",IF(VLOOKUP($G$5,'Definición técnica de imagenes'!$A$3:$G$17,6,FALSE)=0,"",VLOOKUP($G$5,'Definición técnica de imagenes'!$A$3:$G$17,6,FALSE)),IF($G$5="F1","","")),'Definición técnica de imagenes'!$F$16),"")</f>
        <v>800 x 600 px</v>
      </c>
      <c r="J35" s="84"/>
      <c r="K35" s="94" t="s">
        <v>243</v>
      </c>
    </row>
    <row r="36" spans="1:11" s="12" customFormat="1" ht="140.25" customHeight="1" x14ac:dyDescent="0.25">
      <c r="A36" s="81" t="s">
        <v>186</v>
      </c>
      <c r="B36" s="83" t="s">
        <v>147</v>
      </c>
      <c r="C36" s="83" t="str">
        <f t="shared" si="15"/>
        <v>Cuaderno de Estudio</v>
      </c>
      <c r="D36" s="84" t="s">
        <v>145</v>
      </c>
      <c r="E36" s="84" t="s">
        <v>146</v>
      </c>
      <c r="F36" s="84" t="str">
        <f t="shared" si="16"/>
        <v>MA_11_02_CO_IMG27_small</v>
      </c>
      <c r="G36" s="84" t="str">
        <f>IF(F36&lt;&gt;"",IF($G$4="Recurso",IF(LEFT($G$5,1)="M",VLOOKUP($G$5,'Definición técnica de imagenes'!$A$3:$G$17,5,FALSE),IF($G$5="F1",'Definición técnica de imagenes'!$E$15,'Definición técnica de imagenes'!$F$13)),'Definición técnica de imagenes'!$E$16),"")</f>
        <v>526 x 370 px</v>
      </c>
      <c r="H36" s="84" t="str">
        <f t="shared" si="17"/>
        <v>MA_11_02_CO_IMG27_zoom</v>
      </c>
      <c r="I36" s="84" t="str">
        <f>IF(OR(B36&lt;&gt;"",J36&lt;&gt;""),IF($G$4="Recurso",IF(LEFT($G$5,1)="M",IF(VLOOKUP($G$5,'Definición técnica de imagenes'!$A$3:$G$17,6,FALSE)=0,"",VLOOKUP($G$5,'Definición técnica de imagenes'!$A$3:$G$17,6,FALSE)),IF($G$5="F1","","")),'Definición técnica de imagenes'!$F$16),"")</f>
        <v>800 x 600 px</v>
      </c>
      <c r="J36" s="84"/>
      <c r="K36" s="94" t="s">
        <v>245</v>
      </c>
    </row>
    <row r="37" spans="1:11" s="12" customFormat="1" ht="145.5" customHeight="1" x14ac:dyDescent="0.25">
      <c r="A37" s="69" t="s">
        <v>187</v>
      </c>
      <c r="B37" s="70" t="s">
        <v>147</v>
      </c>
      <c r="C37" s="70" t="str">
        <f t="shared" si="15"/>
        <v>Cuaderno de Estudio</v>
      </c>
      <c r="D37" s="71" t="s">
        <v>145</v>
      </c>
      <c r="E37" s="71" t="s">
        <v>146</v>
      </c>
      <c r="F37" s="71" t="str">
        <f t="shared" si="16"/>
        <v>MA_11_02_CO_IMG28_small</v>
      </c>
      <c r="G37" s="71" t="str">
        <f>IF(F37&lt;&gt;"",IF($G$4="Recurso",IF(LEFT($G$5,1)="M",VLOOKUP($G$5,'Definición técnica de imagenes'!$A$3:$G$17,5,FALSE),IF($G$5="F1",'Definición técnica de imagenes'!$E$15,'Definición técnica de imagenes'!$F$13)),'Definición técnica de imagenes'!$E$16),"")</f>
        <v>526 x 370 px</v>
      </c>
      <c r="H37" s="71" t="str">
        <f t="shared" si="17"/>
        <v>MA_11_02_CO_IMG28_zoom</v>
      </c>
      <c r="I37" s="71" t="str">
        <f>IF(OR(B37&lt;&gt;"",J37&lt;&gt;""),IF($G$4="Recurso",IF(LEFT($G$5,1)="M",IF(VLOOKUP($G$5,'Definición técnica de imagenes'!$A$3:$G$17,6,FALSE)=0,"",VLOOKUP($G$5,'Definición técnica de imagenes'!$A$3:$G$17,6,FALSE)),IF($G$5="F1","","")),'Definición técnica de imagenes'!$F$16),"")</f>
        <v>800 x 600 px</v>
      </c>
      <c r="J37" s="71"/>
      <c r="K37" s="72" t="s">
        <v>283</v>
      </c>
    </row>
    <row r="38" spans="1:11" s="12" customFormat="1" ht="136.5" customHeight="1" x14ac:dyDescent="0.25">
      <c r="A38" s="81" t="s">
        <v>188</v>
      </c>
      <c r="B38" s="83" t="s">
        <v>147</v>
      </c>
      <c r="C38" s="83" t="str">
        <f t="shared" si="15"/>
        <v>Cuaderno de Estudio</v>
      </c>
      <c r="D38" s="84" t="s">
        <v>145</v>
      </c>
      <c r="E38" s="84" t="s">
        <v>146</v>
      </c>
      <c r="F38" s="84" t="str">
        <f t="shared" si="16"/>
        <v>MA_11_02_CO_IMG29_small</v>
      </c>
      <c r="G38" s="84" t="str">
        <f>IF(F38&lt;&gt;"",IF($G$4="Recurso",IF(LEFT($G$5,1)="M",VLOOKUP($G$5,'Definición técnica de imagenes'!$A$3:$G$17,5,FALSE),IF($G$5="F1",'Definición técnica de imagenes'!$E$15,'Definición técnica de imagenes'!$F$13)),'Definición técnica de imagenes'!$E$16),"")</f>
        <v>526 x 370 px</v>
      </c>
      <c r="H38" s="84" t="str">
        <f t="shared" si="17"/>
        <v>MA_11_02_CO_IMG29_zoom</v>
      </c>
      <c r="I38" s="84" t="str">
        <f>IF(OR(B38&lt;&gt;"",J38&lt;&gt;""),IF($G$4="Recurso",IF(LEFT($G$5,1)="M",IF(VLOOKUP($G$5,'Definición técnica de imagenes'!$A$3:$G$17,6,FALSE)=0,"",VLOOKUP($G$5,'Definición técnica de imagenes'!$A$3:$G$17,6,FALSE)),IF($G$5="F1","","")),'Definición técnica de imagenes'!$F$16),"")</f>
        <v>800 x 600 px</v>
      </c>
      <c r="J38" s="84"/>
      <c r="K38" s="94" t="s">
        <v>244</v>
      </c>
    </row>
    <row r="39" spans="1:11" s="12" customFormat="1" ht="136.5" customHeight="1" x14ac:dyDescent="0.25">
      <c r="A39" s="81" t="s">
        <v>189</v>
      </c>
      <c r="B39" s="83" t="s">
        <v>147</v>
      </c>
      <c r="C39" s="83" t="str">
        <f t="shared" si="15"/>
        <v>Cuaderno de Estudio</v>
      </c>
      <c r="D39" s="84" t="s">
        <v>145</v>
      </c>
      <c r="E39" s="84" t="s">
        <v>146</v>
      </c>
      <c r="F39" s="84" t="str">
        <f t="shared" si="16"/>
        <v>MA_11_02_CO_IMG30_small</v>
      </c>
      <c r="G39" s="84" t="str">
        <f>IF(F39&lt;&gt;"",IF($G$4="Recurso",IF(LEFT($G$5,1)="M",VLOOKUP($G$5,'Definición técnica de imagenes'!$A$3:$G$17,5,FALSE),IF($G$5="F1",'Definición técnica de imagenes'!$E$15,'Definición técnica de imagenes'!$F$13)),'Definición técnica de imagenes'!$E$16),"")</f>
        <v>526 x 370 px</v>
      </c>
      <c r="H39" s="84" t="str">
        <f t="shared" si="17"/>
        <v>MA_11_02_CO_IMG30_zoom</v>
      </c>
      <c r="I39" s="84" t="str">
        <f>IF(OR(B39&lt;&gt;"",J39&lt;&gt;""),IF($G$4="Recurso",IF(LEFT($G$5,1)="M",IF(VLOOKUP($G$5,'Definición técnica de imagenes'!$A$3:$G$17,6,FALSE)=0,"",VLOOKUP($G$5,'Definición técnica de imagenes'!$A$3:$G$17,6,FALSE)),IF($G$5="F1","","")),'Definición técnica de imagenes'!$F$16),"")</f>
        <v>800 x 600 px</v>
      </c>
      <c r="J39" s="84"/>
      <c r="K39" s="94" t="s">
        <v>245</v>
      </c>
    </row>
    <row r="40" spans="1:11" s="12" customFormat="1" ht="122.25" customHeight="1" x14ac:dyDescent="0.25">
      <c r="A40" s="81" t="s">
        <v>190</v>
      </c>
      <c r="B40" s="83" t="s">
        <v>147</v>
      </c>
      <c r="C40" s="83" t="str">
        <f t="shared" si="15"/>
        <v>Cuaderno de Estudio</v>
      </c>
      <c r="D40" s="84" t="s">
        <v>145</v>
      </c>
      <c r="E40" s="84" t="s">
        <v>146</v>
      </c>
      <c r="F40" s="84" t="str">
        <f t="shared" si="16"/>
        <v>MA_11_02_CO_IMG31_small</v>
      </c>
      <c r="G40" s="84" t="str">
        <f>IF(F40&lt;&gt;"",IF($G$4="Recurso",IF(LEFT($G$5,1)="M",VLOOKUP($G$5,'Definición técnica de imagenes'!$A$3:$G$17,5,FALSE),IF($G$5="F1",'Definición técnica de imagenes'!$E$15,'Definición técnica de imagenes'!$F$13)),'Definición técnica de imagenes'!$E$16),"")</f>
        <v>526 x 370 px</v>
      </c>
      <c r="H40" s="84" t="str">
        <f t="shared" si="17"/>
        <v>MA_11_02_CO_IMG31_zoom</v>
      </c>
      <c r="I40" s="84" t="str">
        <f>IF(OR(B40&lt;&gt;"",J40&lt;&gt;""),IF($G$4="Recurso",IF(LEFT($G$5,1)="M",IF(VLOOKUP($G$5,'Definición técnica de imagenes'!$A$3:$G$17,6,FALSE)=0,"",VLOOKUP($G$5,'Definición técnica de imagenes'!$A$3:$G$17,6,FALSE)),IF($G$5="F1","","")),'Definición técnica de imagenes'!$F$16),"")</f>
        <v>800 x 600 px</v>
      </c>
      <c r="J40" s="84"/>
      <c r="K40" s="94" t="s">
        <v>246</v>
      </c>
    </row>
    <row r="41" spans="1:11" s="12" customFormat="1" ht="127.5" customHeight="1" x14ac:dyDescent="0.25">
      <c r="A41" s="13" t="s">
        <v>191</v>
      </c>
      <c r="B41" s="22" t="s">
        <v>147</v>
      </c>
      <c r="C41" s="22" t="str">
        <f t="shared" si="15"/>
        <v>Cuaderno de Estudio</v>
      </c>
      <c r="D41" s="14" t="s">
        <v>145</v>
      </c>
      <c r="E41" s="14" t="s">
        <v>146</v>
      </c>
      <c r="F41" s="14" t="str">
        <f t="shared" si="16"/>
        <v>MA_11_02_CO_IMG32_small</v>
      </c>
      <c r="G41" s="14" t="str">
        <f>IF(F41&lt;&gt;"",IF($G$4="Recurso",IF(LEFT($G$5,1)="M",VLOOKUP($G$5,'Definición técnica de imagenes'!$A$3:$G$17,5,FALSE),IF($G$5="F1",'Definición técnica de imagenes'!$E$15,'Definición técnica de imagenes'!$F$13)),'Definición técnica de imagenes'!$E$16),"")</f>
        <v>526 x 370 px</v>
      </c>
      <c r="H41" s="14" t="str">
        <f t="shared" si="17"/>
        <v>MA_11_02_CO_IMG32_zoom</v>
      </c>
      <c r="I41" s="14" t="str">
        <f>IF(OR(B41&lt;&gt;"",J41&lt;&gt;""),IF($G$4="Recurso",IF(LEFT($G$5,1)="M",IF(VLOOKUP($G$5,'Definición técnica de imagenes'!$A$3:$G$17,6,FALSE)=0,"",VLOOKUP($G$5,'Definición técnica de imagenes'!$A$3:$G$17,6,FALSE)),IF($G$5="F1","","")),'Definición técnica de imagenes'!$F$16),"")</f>
        <v>800 x 600 px</v>
      </c>
      <c r="J41" s="14"/>
      <c r="K41" s="68" t="s">
        <v>247</v>
      </c>
    </row>
    <row r="42" spans="1:11" s="12" customFormat="1" ht="124.5" customHeight="1" x14ac:dyDescent="0.25">
      <c r="A42" s="13" t="s">
        <v>192</v>
      </c>
      <c r="B42" s="22" t="s">
        <v>147</v>
      </c>
      <c r="C42" s="22" t="str">
        <f t="shared" si="15"/>
        <v>Cuaderno de Estudio</v>
      </c>
      <c r="D42" s="14" t="s">
        <v>145</v>
      </c>
      <c r="E42" s="14" t="s">
        <v>146</v>
      </c>
      <c r="F42" s="14" t="str">
        <f t="shared" si="16"/>
        <v>MA_11_02_CO_IMG33_small</v>
      </c>
      <c r="G42" s="14" t="str">
        <f>IF(F42&lt;&gt;"",IF($G$4="Recurso",IF(LEFT($G$5,1)="M",VLOOKUP($G$5,'Definición técnica de imagenes'!$A$3:$G$17,5,FALSE),IF($G$5="F1",'Definición técnica de imagenes'!$E$15,'Definición técnica de imagenes'!$F$13)),'Definición técnica de imagenes'!$E$16),"")</f>
        <v>526 x 370 px</v>
      </c>
      <c r="H42" s="14" t="str">
        <f t="shared" si="17"/>
        <v>MA_11_02_CO_IMG33_zoom</v>
      </c>
      <c r="I42" s="14" t="str">
        <f>IF(OR(B42&lt;&gt;"",J42&lt;&gt;""),IF($G$4="Recurso",IF(LEFT($G$5,1)="M",IF(VLOOKUP($G$5,'Definición técnica de imagenes'!$A$3:$G$17,6,FALSE)=0,"",VLOOKUP($G$5,'Definición técnica de imagenes'!$A$3:$G$17,6,FALSE)),IF($G$5="F1","","")),'Definición técnica de imagenes'!$F$16),"")</f>
        <v>800 x 600 px</v>
      </c>
      <c r="J42" s="14"/>
      <c r="K42" s="15" t="s">
        <v>248</v>
      </c>
    </row>
    <row r="43" spans="1:11" s="12" customFormat="1" ht="154.5" customHeight="1" x14ac:dyDescent="0.25">
      <c r="A43" s="13" t="s">
        <v>193</v>
      </c>
      <c r="B43" s="22" t="s">
        <v>147</v>
      </c>
      <c r="C43" s="22" t="str">
        <f t="shared" si="15"/>
        <v>Cuaderno de Estudio</v>
      </c>
      <c r="D43" s="14" t="s">
        <v>145</v>
      </c>
      <c r="E43" s="14" t="s">
        <v>146</v>
      </c>
      <c r="F43" s="14" t="str">
        <f t="shared" si="16"/>
        <v>MA_11_02_CO_IMG34_small</v>
      </c>
      <c r="G43" s="14" t="str">
        <f>IF(F43&lt;&gt;"",IF($G$4="Recurso",IF(LEFT($G$5,1)="M",VLOOKUP($G$5,'Definición técnica de imagenes'!$A$3:$G$17,5,FALSE),IF($G$5="F1",'Definición técnica de imagenes'!$E$15,'Definición técnica de imagenes'!$F$13)),'Definición técnica de imagenes'!$E$16),"")</f>
        <v>526 x 370 px</v>
      </c>
      <c r="H43" s="14" t="str">
        <f t="shared" si="17"/>
        <v>MA_11_02_CO_IMG34_zoom</v>
      </c>
      <c r="I43" s="14" t="str">
        <f>IF(OR(B43&lt;&gt;"",J43&lt;&gt;""),IF($G$4="Recurso",IF(LEFT($G$5,1)="M",IF(VLOOKUP($G$5,'Definición técnica de imagenes'!$A$3:$G$17,6,FALSE)=0,"",VLOOKUP($G$5,'Definición técnica de imagenes'!$A$3:$G$17,6,FALSE)),IF($G$5="F1","","")),'Definición técnica de imagenes'!$F$16),"")</f>
        <v>800 x 600 px</v>
      </c>
      <c r="J43" s="14"/>
      <c r="K43" s="15" t="s">
        <v>249</v>
      </c>
    </row>
    <row r="44" spans="1:11" s="12" customFormat="1" ht="141.75" customHeight="1" x14ac:dyDescent="0.25">
      <c r="A44" s="13" t="s">
        <v>194</v>
      </c>
      <c r="B44" s="22" t="s">
        <v>147</v>
      </c>
      <c r="C44" s="22" t="str">
        <f t="shared" si="15"/>
        <v>Cuaderno de Estudio</v>
      </c>
      <c r="D44" s="14" t="s">
        <v>145</v>
      </c>
      <c r="E44" s="14" t="s">
        <v>146</v>
      </c>
      <c r="F44" s="14" t="str">
        <f t="shared" si="16"/>
        <v>MA_11_02_CO_IMG35_small</v>
      </c>
      <c r="G44" s="14" t="str">
        <f>IF(F44&lt;&gt;"",IF($G$4="Recurso",IF(LEFT($G$5,1)="M",VLOOKUP($G$5,'Definición técnica de imagenes'!$A$3:$G$17,5,FALSE),IF($G$5="F1",'Definición técnica de imagenes'!$E$15,'Definición técnica de imagenes'!$F$13)),'Definición técnica de imagenes'!$E$16),"")</f>
        <v>526 x 370 px</v>
      </c>
      <c r="H44" s="14" t="str">
        <f t="shared" si="17"/>
        <v>MA_11_02_CO_IMG35_zoom</v>
      </c>
      <c r="I44" s="14" t="str">
        <f>IF(OR(B44&lt;&gt;"",J44&lt;&gt;""),IF($G$4="Recurso",IF(LEFT($G$5,1)="M",IF(VLOOKUP($G$5,'Definición técnica de imagenes'!$A$3:$G$17,6,FALSE)=0,"",VLOOKUP($G$5,'Definición técnica de imagenes'!$A$3:$G$17,6,FALSE)),IF($G$5="F1","","")),'Definición técnica de imagenes'!$F$16),"")</f>
        <v>800 x 600 px</v>
      </c>
      <c r="J44" s="14"/>
      <c r="K44" s="15" t="s">
        <v>250</v>
      </c>
    </row>
    <row r="45" spans="1:11" s="12" customFormat="1" ht="125.25" customHeight="1" x14ac:dyDescent="0.25">
      <c r="A45" s="81" t="s">
        <v>195</v>
      </c>
      <c r="B45" s="83" t="s">
        <v>147</v>
      </c>
      <c r="C45" s="83" t="str">
        <f t="shared" si="15"/>
        <v>Cuaderno de Estudio</v>
      </c>
      <c r="D45" s="84" t="s">
        <v>145</v>
      </c>
      <c r="E45" s="84" t="s">
        <v>146</v>
      </c>
      <c r="F45" s="84" t="str">
        <f t="shared" si="16"/>
        <v>MA_11_02_CO_IMG36_small</v>
      </c>
      <c r="G45" s="84" t="str">
        <f>IF(F45&lt;&gt;"",IF($G$4="Recurso",IF(LEFT($G$5,1)="M",VLOOKUP($G$5,'Definición técnica de imagenes'!$A$3:$G$17,5,FALSE),IF($G$5="F1",'Definición técnica de imagenes'!$E$15,'Definición técnica de imagenes'!$F$13)),'Definición técnica de imagenes'!$E$16),"")</f>
        <v>526 x 370 px</v>
      </c>
      <c r="H45" s="84" t="str">
        <f t="shared" si="17"/>
        <v>MA_11_02_CO_IMG36_zoom</v>
      </c>
      <c r="I45" s="84" t="str">
        <f>IF(OR(B45&lt;&gt;"",J45&lt;&gt;""),IF($G$4="Recurso",IF(LEFT($G$5,1)="M",IF(VLOOKUP($G$5,'Definición técnica de imagenes'!$A$3:$G$17,6,FALSE)=0,"",VLOOKUP($G$5,'Definición técnica de imagenes'!$A$3:$G$17,6,FALSE)),IF($G$5="F1","","")),'Definición técnica de imagenes'!$F$16),"")</f>
        <v>800 x 600 px</v>
      </c>
      <c r="J45" s="84"/>
      <c r="K45" s="94" t="s">
        <v>251</v>
      </c>
    </row>
    <row r="46" spans="1:11" s="12" customFormat="1" ht="149.25" customHeight="1" x14ac:dyDescent="0.25">
      <c r="A46" s="81" t="s">
        <v>196</v>
      </c>
      <c r="B46" s="83" t="s">
        <v>147</v>
      </c>
      <c r="C46" s="83" t="str">
        <f t="shared" si="15"/>
        <v>Cuaderno de Estudio</v>
      </c>
      <c r="D46" s="84" t="s">
        <v>145</v>
      </c>
      <c r="E46" s="84" t="s">
        <v>146</v>
      </c>
      <c r="F46" s="84" t="str">
        <f t="shared" si="16"/>
        <v>MA_11_02_CO_IMG37_small</v>
      </c>
      <c r="G46" s="84" t="str">
        <f>IF(F46&lt;&gt;"",IF($G$4="Recurso",IF(LEFT($G$5,1)="M",VLOOKUP($G$5,'Definición técnica de imagenes'!$A$3:$G$17,5,FALSE),IF($G$5="F1",'Definición técnica de imagenes'!$E$15,'Definición técnica de imagenes'!$F$13)),'Definición técnica de imagenes'!$E$16),"")</f>
        <v>526 x 370 px</v>
      </c>
      <c r="H46" s="84" t="str">
        <f t="shared" si="17"/>
        <v>MA_11_02_CO_IMG37_zoom</v>
      </c>
      <c r="I46" s="84" t="str">
        <f>IF(OR(B46&lt;&gt;"",J46&lt;&gt;""),IF($G$4="Recurso",IF(LEFT($G$5,1)="M",IF(VLOOKUP($G$5,'Definición técnica de imagenes'!$A$3:$G$17,6,FALSE)=0,"",VLOOKUP($G$5,'Definición técnica de imagenes'!$A$3:$G$17,6,FALSE)),IF($G$5="F1","","")),'Definición técnica de imagenes'!$F$16),"")</f>
        <v>800 x 600 px</v>
      </c>
      <c r="J46" s="84"/>
      <c r="K46" s="94" t="s">
        <v>252</v>
      </c>
    </row>
    <row r="47" spans="1:11" s="12" customFormat="1" ht="113.25" customHeight="1" x14ac:dyDescent="0.25">
      <c r="A47" s="69" t="s">
        <v>197</v>
      </c>
      <c r="B47" s="70" t="s">
        <v>147</v>
      </c>
      <c r="C47" s="70" t="str">
        <f t="shared" si="15"/>
        <v>Cuaderno de Estudio</v>
      </c>
      <c r="D47" s="71" t="s">
        <v>145</v>
      </c>
      <c r="E47" s="71" t="s">
        <v>146</v>
      </c>
      <c r="F47" s="71" t="str">
        <f t="shared" si="16"/>
        <v>MA_11_02_CO_IMG38_small</v>
      </c>
      <c r="G47" s="71" t="str">
        <f>IF(F47&lt;&gt;"",IF($G$4="Recurso",IF(LEFT($G$5,1)="M",VLOOKUP($G$5,'Definición técnica de imagenes'!$A$3:$G$17,5,FALSE),IF($G$5="F1",'Definición técnica de imagenes'!$E$15,'Definición técnica de imagenes'!$F$13)),'Definición técnica de imagenes'!$E$16),"")</f>
        <v>526 x 370 px</v>
      </c>
      <c r="H47" s="71" t="str">
        <f t="shared" si="17"/>
        <v>MA_11_02_CO_IMG38_zoom</v>
      </c>
      <c r="I47" s="71" t="str">
        <f>IF(OR(B47&lt;&gt;"",J47&lt;&gt;""),IF($G$4="Recurso",IF(LEFT($G$5,1)="M",IF(VLOOKUP($G$5,'Definición técnica de imagenes'!$A$3:$G$17,6,FALSE)=0,"",VLOOKUP($G$5,'Definición técnica de imagenes'!$A$3:$G$17,6,FALSE)),IF($G$5="F1","","")),'Definición técnica de imagenes'!$F$16),"")</f>
        <v>800 x 600 px</v>
      </c>
      <c r="J47" s="71"/>
      <c r="K47" s="72" t="s">
        <v>290</v>
      </c>
    </row>
    <row r="48" spans="1:11" s="12" customFormat="1" ht="173.25" customHeight="1" x14ac:dyDescent="0.25">
      <c r="A48" s="81" t="s">
        <v>198</v>
      </c>
      <c r="B48" s="83" t="s">
        <v>147</v>
      </c>
      <c r="C48" s="83" t="str">
        <f t="shared" si="15"/>
        <v>Cuaderno de Estudio</v>
      </c>
      <c r="D48" s="84" t="s">
        <v>145</v>
      </c>
      <c r="E48" s="84" t="s">
        <v>146</v>
      </c>
      <c r="F48" s="84" t="str">
        <f t="shared" si="16"/>
        <v>MA_11_02_CO_IMG39_small</v>
      </c>
      <c r="G48" s="84" t="str">
        <f>IF(F48&lt;&gt;"",IF($G$4="Recurso",IF(LEFT($G$5,1)="M",VLOOKUP($G$5,'Definición técnica de imagenes'!$A$3:$G$17,5,FALSE),IF($G$5="F1",'Definición técnica de imagenes'!$E$15,'Definición técnica de imagenes'!$F$13)),'Definición técnica de imagenes'!$E$16),"")</f>
        <v>526 x 370 px</v>
      </c>
      <c r="H48" s="84" t="str">
        <f t="shared" si="17"/>
        <v>MA_11_02_CO_IMG39_zoom</v>
      </c>
      <c r="I48" s="84" t="str">
        <f>IF(OR(B48&lt;&gt;"",J48&lt;&gt;""),IF($G$4="Recurso",IF(LEFT($G$5,1)="M",IF(VLOOKUP($G$5,'Definición técnica de imagenes'!$A$3:$G$17,6,FALSE)=0,"",VLOOKUP($G$5,'Definición técnica de imagenes'!$A$3:$G$17,6,FALSE)),IF($G$5="F1","","")),'Definición técnica de imagenes'!$F$16),"")</f>
        <v>800 x 600 px</v>
      </c>
      <c r="J48" s="84"/>
      <c r="K48" s="94" t="s">
        <v>253</v>
      </c>
    </row>
    <row r="49" spans="1:11" s="12" customFormat="1" ht="117.75" customHeight="1" x14ac:dyDescent="0.25">
      <c r="A49" s="81" t="s">
        <v>199</v>
      </c>
      <c r="B49" s="83" t="s">
        <v>147</v>
      </c>
      <c r="C49" s="83" t="str">
        <f t="shared" si="15"/>
        <v>Cuaderno de Estudio</v>
      </c>
      <c r="D49" s="84" t="s">
        <v>145</v>
      </c>
      <c r="E49" s="84" t="s">
        <v>146</v>
      </c>
      <c r="F49" s="84" t="str">
        <f t="shared" si="16"/>
        <v>MA_11_02_CO_IMG40_small</v>
      </c>
      <c r="G49" s="84" t="str">
        <f>IF(F49&lt;&gt;"",IF($G$4="Recurso",IF(LEFT($G$5,1)="M",VLOOKUP($G$5,'Definición técnica de imagenes'!$A$3:$G$17,5,FALSE),IF($G$5="F1",'Definición técnica de imagenes'!$E$15,'Definición técnica de imagenes'!$F$13)),'Definición técnica de imagenes'!$E$16),"")</f>
        <v>526 x 370 px</v>
      </c>
      <c r="H49" s="84" t="str">
        <f t="shared" si="17"/>
        <v>MA_11_02_CO_IMG40_zoom</v>
      </c>
      <c r="I49" s="84" t="str">
        <f>IF(OR(B49&lt;&gt;"",J49&lt;&gt;""),IF($G$4="Recurso",IF(LEFT($G$5,1)="M",IF(VLOOKUP($G$5,'Definición técnica de imagenes'!$A$3:$G$17,6,FALSE)=0,"",VLOOKUP($G$5,'Definición técnica de imagenes'!$A$3:$G$17,6,FALSE)),IF($G$5="F1","","")),'Definición técnica de imagenes'!$F$16),"")</f>
        <v>800 x 600 px</v>
      </c>
      <c r="J49" s="84"/>
      <c r="K49" s="94" t="s">
        <v>254</v>
      </c>
    </row>
    <row r="50" spans="1:11" s="12" customFormat="1" ht="103.5" customHeight="1" x14ac:dyDescent="0.25">
      <c r="A50" s="69" t="s">
        <v>200</v>
      </c>
      <c r="B50" s="70" t="s">
        <v>147</v>
      </c>
      <c r="C50" s="70" t="str">
        <f t="shared" si="15"/>
        <v>Cuaderno de Estudio</v>
      </c>
      <c r="D50" s="71" t="s">
        <v>145</v>
      </c>
      <c r="E50" s="71" t="s">
        <v>146</v>
      </c>
      <c r="F50" s="71" t="str">
        <f t="shared" si="16"/>
        <v>MA_11_02_CO_IMG41_small</v>
      </c>
      <c r="G50" s="71" t="str">
        <f>IF(F50&lt;&gt;"",IF($G$4="Recurso",IF(LEFT($G$5,1)="M",VLOOKUP($G$5,'Definición técnica de imagenes'!$A$3:$G$17,5,FALSE),IF($G$5="F1",'Definición técnica de imagenes'!$E$15,'Definición técnica de imagenes'!$F$13)),'Definición técnica de imagenes'!$E$16),"")</f>
        <v>526 x 370 px</v>
      </c>
      <c r="H50" s="71" t="str">
        <f t="shared" si="17"/>
        <v>MA_11_02_CO_IMG41_zoom</v>
      </c>
      <c r="I50" s="71" t="str">
        <f>IF(OR(B50&lt;&gt;"",J50&lt;&gt;""),IF($G$4="Recurso",IF(LEFT($G$5,1)="M",IF(VLOOKUP($G$5,'Definición técnica de imagenes'!$A$3:$G$17,6,FALSE)=0,"",VLOOKUP($G$5,'Definición técnica de imagenes'!$A$3:$G$17,6,FALSE)),IF($G$5="F1","","")),'Definición técnica de imagenes'!$F$16),"")</f>
        <v>800 x 600 px</v>
      </c>
      <c r="J50" s="71"/>
      <c r="K50" s="72" t="s">
        <v>291</v>
      </c>
    </row>
    <row r="51" spans="1:11" s="12" customFormat="1" ht="116.25" customHeight="1" x14ac:dyDescent="0.25">
      <c r="A51" s="13" t="s">
        <v>201</v>
      </c>
      <c r="B51" s="22" t="s">
        <v>147</v>
      </c>
      <c r="C51" s="22" t="str">
        <f t="shared" si="15"/>
        <v>Cuaderno de Estudio</v>
      </c>
      <c r="D51" s="14" t="s">
        <v>145</v>
      </c>
      <c r="E51" s="14" t="s">
        <v>146</v>
      </c>
      <c r="F51" s="14" t="str">
        <f t="shared" si="16"/>
        <v>MA_11_02_CO_IMG42_small</v>
      </c>
      <c r="G51" s="14" t="str">
        <f>IF(F51&lt;&gt;"",IF($G$4="Recurso",IF(LEFT($G$5,1)="M",VLOOKUP($G$5,'Definición técnica de imagenes'!$A$3:$G$17,5,FALSE),IF($G$5="F1",'Definición técnica de imagenes'!$E$15,'Definición técnica de imagenes'!$F$13)),'Definición técnica de imagenes'!$E$16),"")</f>
        <v>526 x 370 px</v>
      </c>
      <c r="H51" s="14" t="str">
        <f t="shared" si="17"/>
        <v>MA_11_02_CO_IMG42_zoom</v>
      </c>
      <c r="I51" s="14" t="str">
        <f>IF(OR(B51&lt;&gt;"",J51&lt;&gt;""),IF($G$4="Recurso",IF(LEFT($G$5,1)="M",IF(VLOOKUP($G$5,'Definición técnica de imagenes'!$A$3:$G$17,6,FALSE)=0,"",VLOOKUP($G$5,'Definición técnica de imagenes'!$A$3:$G$17,6,FALSE)),IF($G$5="F1","","")),'Definición técnica de imagenes'!$F$16),"")</f>
        <v>800 x 600 px</v>
      </c>
      <c r="J51" s="14"/>
      <c r="K51" s="68" t="s">
        <v>292</v>
      </c>
    </row>
    <row r="52" spans="1:11" s="12" customFormat="1" ht="149.25" customHeight="1" x14ac:dyDescent="0.25">
      <c r="A52" s="13" t="s">
        <v>202</v>
      </c>
      <c r="B52" s="22" t="s">
        <v>147</v>
      </c>
      <c r="C52" s="22" t="str">
        <f t="shared" si="15"/>
        <v>Cuaderno de Estudio</v>
      </c>
      <c r="D52" s="14" t="s">
        <v>145</v>
      </c>
      <c r="E52" s="14" t="s">
        <v>146</v>
      </c>
      <c r="F52" s="14" t="str">
        <f t="shared" si="16"/>
        <v>MA_11_02_CO_IMG43_small</v>
      </c>
      <c r="G52" s="14" t="str">
        <f>IF(F52&lt;&gt;"",IF($G$4="Recurso",IF(LEFT($G$5,1)="M",VLOOKUP($G$5,'Definición técnica de imagenes'!$A$3:$G$17,5,FALSE),IF($G$5="F1",'Definición técnica de imagenes'!$E$15,'Definición técnica de imagenes'!$F$13)),'Definición técnica de imagenes'!$E$16),"")</f>
        <v>526 x 370 px</v>
      </c>
      <c r="H52" s="14" t="str">
        <f t="shared" si="17"/>
        <v>MA_11_02_CO_IMG43_zoom</v>
      </c>
      <c r="I52" s="14" t="str">
        <f>IF(OR(B52&lt;&gt;"",J52&lt;&gt;""),IF($G$4="Recurso",IF(LEFT($G$5,1)="M",IF(VLOOKUP($G$5,'Definición técnica de imagenes'!$A$3:$G$17,6,FALSE)=0,"",VLOOKUP($G$5,'Definición técnica de imagenes'!$A$3:$G$17,6,FALSE)),IF($G$5="F1","","")),'Definición técnica de imagenes'!$F$16),"")</f>
        <v>800 x 600 px</v>
      </c>
      <c r="J52" s="14"/>
      <c r="K52" s="15" t="s">
        <v>293</v>
      </c>
    </row>
    <row r="53" spans="1:11" s="12" customFormat="1" ht="153.75" customHeight="1" x14ac:dyDescent="0.25">
      <c r="A53" s="13" t="s">
        <v>203</v>
      </c>
      <c r="B53" s="22" t="s">
        <v>147</v>
      </c>
      <c r="C53" s="22" t="str">
        <f t="shared" si="15"/>
        <v>Cuaderno de Estudio</v>
      </c>
      <c r="D53" s="14" t="s">
        <v>145</v>
      </c>
      <c r="E53" s="14" t="s">
        <v>146</v>
      </c>
      <c r="F53" s="14" t="str">
        <f t="shared" si="16"/>
        <v>MA_11_02_CO_IMG44_small</v>
      </c>
      <c r="G53" s="14" t="str">
        <f>IF(F53&lt;&gt;"",IF($G$4="Recurso",IF(LEFT($G$5,1)="M",VLOOKUP($G$5,'Definición técnica de imagenes'!$A$3:$G$17,5,FALSE),IF($G$5="F1",'Definición técnica de imagenes'!$E$15,'Definición técnica de imagenes'!$F$13)),'Definición técnica de imagenes'!$E$16),"")</f>
        <v>526 x 370 px</v>
      </c>
      <c r="H53" s="14" t="str">
        <f t="shared" si="17"/>
        <v>MA_11_02_CO_IMG44_zoom</v>
      </c>
      <c r="I53" s="14" t="str">
        <f>IF(OR(B53&lt;&gt;"",J53&lt;&gt;""),IF($G$4="Recurso",IF(LEFT($G$5,1)="M",IF(VLOOKUP($G$5,'Definición técnica de imagenes'!$A$3:$G$17,6,FALSE)=0,"",VLOOKUP($G$5,'Definición técnica de imagenes'!$A$3:$G$17,6,FALSE)),IF($G$5="F1","","")),'Definición técnica de imagenes'!$F$16),"")</f>
        <v>800 x 600 px</v>
      </c>
      <c r="J53" s="14"/>
      <c r="K53" s="15" t="s">
        <v>293</v>
      </c>
    </row>
    <row r="54" spans="1:11" s="12" customFormat="1" ht="143.25" customHeight="1" x14ac:dyDescent="0.25">
      <c r="A54" s="69" t="s">
        <v>204</v>
      </c>
      <c r="B54" s="70" t="s">
        <v>147</v>
      </c>
      <c r="C54" s="70" t="str">
        <f t="shared" si="15"/>
        <v>Cuaderno de Estudio</v>
      </c>
      <c r="D54" s="71" t="s">
        <v>145</v>
      </c>
      <c r="E54" s="71" t="s">
        <v>146</v>
      </c>
      <c r="F54" s="71" t="str">
        <f t="shared" si="16"/>
        <v>MA_11_02_CO_IMG45_small</v>
      </c>
      <c r="G54" s="71" t="str">
        <f>IF(F54&lt;&gt;"",IF($G$4="Recurso",IF(LEFT($G$5,1)="M",VLOOKUP($G$5,'Definición técnica de imagenes'!$A$3:$G$17,5,FALSE),IF($G$5="F1",'Definición técnica de imagenes'!$E$15,'Definición técnica de imagenes'!$F$13)),'Definición técnica de imagenes'!$E$16),"")</f>
        <v>526 x 370 px</v>
      </c>
      <c r="H54" s="71" t="str">
        <f t="shared" si="17"/>
        <v>MA_11_02_CO_IMG45_zoom</v>
      </c>
      <c r="I54" s="71" t="str">
        <f>IF(OR(B54&lt;&gt;"",J54&lt;&gt;""),IF($G$4="Recurso",IF(LEFT($G$5,1)="M",IF(VLOOKUP($G$5,'Definición técnica de imagenes'!$A$3:$G$17,6,FALSE)=0,"",VLOOKUP($G$5,'Definición técnica de imagenes'!$A$3:$G$17,6,FALSE)),IF($G$5="F1","","")),'Definición técnica de imagenes'!$F$16),"")</f>
        <v>800 x 600 px</v>
      </c>
      <c r="J54" s="71"/>
      <c r="K54" s="72" t="s">
        <v>294</v>
      </c>
    </row>
    <row r="55" spans="1:11" s="12" customFormat="1" ht="129.75" customHeight="1" x14ac:dyDescent="0.25">
      <c r="A55" s="13" t="s">
        <v>205</v>
      </c>
      <c r="B55" s="22" t="s">
        <v>147</v>
      </c>
      <c r="C55" s="22" t="str">
        <f t="shared" si="15"/>
        <v>Cuaderno de Estudio</v>
      </c>
      <c r="D55" s="14" t="s">
        <v>145</v>
      </c>
      <c r="E55" s="14" t="s">
        <v>146</v>
      </c>
      <c r="F55" s="14" t="str">
        <f t="shared" si="16"/>
        <v>MA_11_02_CO_IMG46_small</v>
      </c>
      <c r="G55" s="14" t="str">
        <f>IF(F55&lt;&gt;"",IF($G$4="Recurso",IF(LEFT($G$5,1)="M",VLOOKUP($G$5,'Definición técnica de imagenes'!$A$3:$G$17,5,FALSE),IF($G$5="F1",'Definición técnica de imagenes'!$E$15,'Definición técnica de imagenes'!$F$13)),'Definición técnica de imagenes'!$E$16),"")</f>
        <v>526 x 370 px</v>
      </c>
      <c r="H55" s="14" t="str">
        <f t="shared" si="17"/>
        <v>MA_11_02_CO_IMG46_zoom</v>
      </c>
      <c r="I55" s="14" t="str">
        <f>IF(OR(B55&lt;&gt;"",J55&lt;&gt;""),IF($G$4="Recurso",IF(LEFT($G$5,1)="M",IF(VLOOKUP($G$5,'Definición técnica de imagenes'!$A$3:$G$17,6,FALSE)=0,"",VLOOKUP($G$5,'Definición técnica de imagenes'!$A$3:$G$17,6,FALSE)),IF($G$5="F1","","")),'Definición técnica de imagenes'!$F$16),"")</f>
        <v>800 x 600 px</v>
      </c>
      <c r="J55" s="14"/>
      <c r="K55" s="72" t="s">
        <v>294</v>
      </c>
    </row>
    <row r="56" spans="1:11" s="12" customFormat="1" ht="125.25" customHeight="1" x14ac:dyDescent="0.25">
      <c r="A56" s="81" t="s">
        <v>206</v>
      </c>
      <c r="B56" s="83" t="s">
        <v>147</v>
      </c>
      <c r="C56" s="83" t="str">
        <f t="shared" si="15"/>
        <v>Cuaderno de Estudio</v>
      </c>
      <c r="D56" s="84" t="s">
        <v>145</v>
      </c>
      <c r="E56" s="84" t="s">
        <v>146</v>
      </c>
      <c r="F56" s="84" t="str">
        <f t="shared" si="16"/>
        <v>MA_11_02_CO_IMG47_small</v>
      </c>
      <c r="G56" s="84" t="str">
        <f>IF(F56&lt;&gt;"",IF($G$4="Recurso",IF(LEFT($G$5,1)="M",VLOOKUP($G$5,'Definición técnica de imagenes'!$A$3:$G$17,5,FALSE),IF($G$5="F1",'Definición técnica de imagenes'!$E$15,'Definición técnica de imagenes'!$F$13)),'Definición técnica de imagenes'!$E$16),"")</f>
        <v>526 x 370 px</v>
      </c>
      <c r="H56" s="84" t="str">
        <f t="shared" si="17"/>
        <v>MA_11_02_CO_IMG47_zoom</v>
      </c>
      <c r="I56" s="84" t="str">
        <f>IF(OR(B56&lt;&gt;"",J56&lt;&gt;""),IF($G$4="Recurso",IF(LEFT($G$5,1)="M",IF(VLOOKUP($G$5,'Definición técnica de imagenes'!$A$3:$G$17,6,FALSE)=0,"",VLOOKUP($G$5,'Definición técnica de imagenes'!$A$3:$G$17,6,FALSE)),IF($G$5="F1","","")),'Definición técnica de imagenes'!$F$16),"")</f>
        <v>800 x 600 px</v>
      </c>
      <c r="J56" s="84"/>
      <c r="K56" s="94" t="s">
        <v>256</v>
      </c>
    </row>
    <row r="57" spans="1:11" s="12" customFormat="1" ht="90" customHeight="1" x14ac:dyDescent="0.25">
      <c r="A57" s="81" t="s">
        <v>207</v>
      </c>
      <c r="B57" s="83" t="s">
        <v>147</v>
      </c>
      <c r="C57" s="83" t="str">
        <f>IF(OR(B57&lt;&gt;"",J58&lt;&gt;""),IF($G$4="Recurso",CONCATENATE($G$4," ",$G$5),$G$4),"")</f>
        <v>Cuaderno de Estudio</v>
      </c>
      <c r="D57" s="84" t="s">
        <v>145</v>
      </c>
      <c r="E57" s="84" t="s">
        <v>146</v>
      </c>
      <c r="F57" s="84" t="str">
        <f>IF(OR(B57&lt;&gt;"",J58&lt;&gt;""),CONCATENATE($C$7,"_",$A57,IF($G$4="Cuaderno de Estudio","_small",CONCATENATE(IF(I57="","","n"),IF(LEFT($G$5,1)="F",".jpg",".png")))),"")</f>
        <v>MA_11_02_CO_IMG48_small</v>
      </c>
      <c r="G57" s="84" t="str">
        <f>IF(F57&lt;&gt;"",IF($G$4="Recurso",IF(LEFT($G$5,1)="M",VLOOKUP($G$5,'Definición técnica de imagenes'!$A$3:$G$17,5,FALSE),IF($G$5="F1",'Definición técnica de imagenes'!$E$15,'Definición técnica de imagenes'!$F$13)),'Definición técnica de imagenes'!$E$16),"")</f>
        <v>526 x 370 px</v>
      </c>
      <c r="H57" s="84" t="str">
        <f>IF(AND(I57&lt;&gt;"",I57&lt;&gt;0),IF(OR(B57&lt;&gt;"",J58&lt;&gt;""),CONCATENATE($C$7,"_",$A57,IF($G$4="Cuaderno de Estudio","_zoom",CONCATENATE("a",IF(LEFT($G$5,1)="F",".jpg",".png")))),""),"")</f>
        <v>MA_11_02_CO_IMG48_zoom</v>
      </c>
      <c r="I57" s="84" t="str">
        <f>IF(OR(B57&lt;&gt;"",J58&lt;&gt;""),IF($G$4="Recurso",IF(LEFT($G$5,1)="M",IF(VLOOKUP($G$5,'Definición técnica de imagenes'!$A$3:$G$17,6,FALSE)=0,"",VLOOKUP($G$5,'Definición técnica de imagenes'!$A$3:$G$17,6,FALSE)),IF($G$5="F1","","")),'Definición técnica de imagenes'!$F$16),"")</f>
        <v>800 x 600 px</v>
      </c>
      <c r="J57" s="97" t="s">
        <v>258</v>
      </c>
      <c r="K57" s="92" t="s">
        <v>268</v>
      </c>
    </row>
    <row r="58" spans="1:11" s="12" customFormat="1" ht="99" customHeight="1" x14ac:dyDescent="0.25">
      <c r="A58" s="81" t="s">
        <v>208</v>
      </c>
      <c r="B58" s="83" t="s">
        <v>147</v>
      </c>
      <c r="C58" s="83" t="str">
        <f t="shared" ref="C58:C61" si="18">IF(OR(B58&lt;&gt;"",J59&lt;&gt;""),IF($G$4="Recurso",CONCATENATE($G$4," ",$G$5),$G$4),"")</f>
        <v>Cuaderno de Estudio</v>
      </c>
      <c r="D58" s="84" t="s">
        <v>145</v>
      </c>
      <c r="E58" s="84" t="s">
        <v>146</v>
      </c>
      <c r="F58" s="84" t="str">
        <f t="shared" ref="F58:F61" si="19">IF(OR(B58&lt;&gt;"",J59&lt;&gt;""),CONCATENATE($C$7,"_",$A58,IF($G$4="Cuaderno de Estudio","_small",CONCATENATE(IF(I58="","","n"),IF(LEFT($G$5,1)="F",".jpg",".png")))),"")</f>
        <v>MA_11_02_CO_IMG49_small</v>
      </c>
      <c r="G58" s="84" t="str">
        <f>IF(F58&lt;&gt;"",IF($G$4="Recurso",IF(LEFT($G$5,1)="M",VLOOKUP($G$5,'Definición técnica de imagenes'!$A$3:$G$17,5,FALSE),IF($G$5="F1",'Definición técnica de imagenes'!$E$15,'Definición técnica de imagenes'!$F$13)),'Definición técnica de imagenes'!$E$16),"")</f>
        <v>526 x 370 px</v>
      </c>
      <c r="H58" s="84" t="str">
        <f t="shared" ref="H58:H61" si="20">IF(AND(I58&lt;&gt;"",I58&lt;&gt;0),IF(OR(B58&lt;&gt;"",J59&lt;&gt;""),CONCATENATE($C$7,"_",$A58,IF($G$4="Cuaderno de Estudio","_zoom",CONCATENATE("a",IF(LEFT($G$5,1)="F",".jpg",".png")))),""),"")</f>
        <v>MA_11_02_CO_IMG49_zoom</v>
      </c>
      <c r="I58" s="84" t="str">
        <f>IF(OR(B58&lt;&gt;"",J59&lt;&gt;""),IF($G$4="Recurso",IF(LEFT($G$5,1)="M",IF(VLOOKUP($G$5,'Definición técnica de imagenes'!$A$3:$G$17,6,FALSE)=0,"",VLOOKUP($G$5,'Definición técnica de imagenes'!$A$3:$G$17,6,FALSE)),IF($G$5="F1","","")),'Definición técnica de imagenes'!$F$16),"")</f>
        <v>800 x 600 px</v>
      </c>
      <c r="J58" s="97" t="s">
        <v>257</v>
      </c>
      <c r="K58" s="92" t="s">
        <v>268</v>
      </c>
    </row>
    <row r="59" spans="1:11" s="12" customFormat="1" ht="122.25" customHeight="1" x14ac:dyDescent="0.25">
      <c r="A59" s="81" t="s">
        <v>209</v>
      </c>
      <c r="B59" s="83" t="s">
        <v>147</v>
      </c>
      <c r="C59" s="83" t="str">
        <f t="shared" si="18"/>
        <v>Cuaderno de Estudio</v>
      </c>
      <c r="D59" s="84" t="s">
        <v>145</v>
      </c>
      <c r="E59" s="84" t="s">
        <v>146</v>
      </c>
      <c r="F59" s="84" t="str">
        <f t="shared" si="19"/>
        <v>MA_11_02_CO_IMG50_small</v>
      </c>
      <c r="G59" s="84" t="str">
        <f>IF(F59&lt;&gt;"",IF($G$4="Recurso",IF(LEFT($G$5,1)="M",VLOOKUP($G$5,'Definición técnica de imagenes'!$A$3:$G$17,5,FALSE),IF($G$5="F1",'Definición técnica de imagenes'!$E$15,'Definición técnica de imagenes'!$F$13)),'Definición técnica de imagenes'!$E$16),"")</f>
        <v>526 x 370 px</v>
      </c>
      <c r="H59" s="84" t="str">
        <f t="shared" si="20"/>
        <v>MA_11_02_CO_IMG50_zoom</v>
      </c>
      <c r="I59" s="84" t="str">
        <f>IF(OR(B59&lt;&gt;"",J60&lt;&gt;""),IF($G$4="Recurso",IF(LEFT($G$5,1)="M",IF(VLOOKUP($G$5,'Definición técnica de imagenes'!$A$3:$G$17,6,FALSE)=0,"",VLOOKUP($G$5,'Definición técnica de imagenes'!$A$3:$G$17,6,FALSE)),IF($G$5="F1","","")),'Definición técnica de imagenes'!$F$16),"")</f>
        <v>800 x 600 px</v>
      </c>
      <c r="J59" s="84" t="s">
        <v>259</v>
      </c>
      <c r="K59" s="94"/>
    </row>
    <row r="60" spans="1:11" s="12" customFormat="1" ht="222.75" customHeight="1" x14ac:dyDescent="0.25">
      <c r="A60" s="81" t="s">
        <v>210</v>
      </c>
      <c r="B60" s="83" t="s">
        <v>147</v>
      </c>
      <c r="C60" s="83" t="str">
        <f t="shared" si="18"/>
        <v>Cuaderno de Estudio</v>
      </c>
      <c r="D60" s="84" t="s">
        <v>145</v>
      </c>
      <c r="E60" s="84" t="s">
        <v>146</v>
      </c>
      <c r="F60" s="84" t="str">
        <f t="shared" si="19"/>
        <v>MA_11_02_CO_IMG51_small</v>
      </c>
      <c r="G60" s="84" t="str">
        <f>IF(F60&lt;&gt;"",IF($G$4="Recurso",IF(LEFT($G$5,1)="M",VLOOKUP($G$5,'Definición técnica de imagenes'!$A$3:$G$17,5,FALSE),IF($G$5="F1",'Definición técnica de imagenes'!$E$15,'Definición técnica de imagenes'!$F$13)),'Definición técnica de imagenes'!$E$16),"")</f>
        <v>526 x 370 px</v>
      </c>
      <c r="H60" s="84" t="str">
        <f t="shared" si="20"/>
        <v>MA_11_02_CO_IMG51_zoom</v>
      </c>
      <c r="I60" s="84" t="str">
        <f>IF(OR(B60&lt;&gt;"",J61&lt;&gt;""),IF($G$4="Recurso",IF(LEFT($G$5,1)="M",IF(VLOOKUP($G$5,'Definición técnica de imagenes'!$A$3:$G$17,6,FALSE)=0,"",VLOOKUP($G$5,'Definición técnica de imagenes'!$A$3:$G$17,6,FALSE)),IF($G$5="F1","","")),'Definición técnica de imagenes'!$F$16),"")</f>
        <v>800 x 600 px</v>
      </c>
      <c r="J60" s="98" t="s">
        <v>260</v>
      </c>
      <c r="K60" s="99" t="s">
        <v>261</v>
      </c>
    </row>
    <row r="61" spans="1:11" s="12" customFormat="1" ht="172.5" customHeight="1" x14ac:dyDescent="0.25">
      <c r="A61" s="69" t="s">
        <v>211</v>
      </c>
      <c r="B61" s="70" t="s">
        <v>147</v>
      </c>
      <c r="C61" s="70" t="str">
        <f t="shared" si="18"/>
        <v>Cuaderno de Estudio</v>
      </c>
      <c r="D61" s="71" t="s">
        <v>145</v>
      </c>
      <c r="E61" s="71" t="s">
        <v>146</v>
      </c>
      <c r="F61" s="71" t="str">
        <f t="shared" si="19"/>
        <v>MA_11_02_CO_IMG52_small</v>
      </c>
      <c r="G61" s="71" t="str">
        <f>IF(F61&lt;&gt;"",IF($G$4="Recurso",IF(LEFT($G$5,1)="M",VLOOKUP($G$5,'Definición técnica de imagenes'!$A$3:$G$17,5,FALSE),IF($G$5="F1",'Definición técnica de imagenes'!$E$15,'Definición técnica de imagenes'!$F$13)),'Definición técnica de imagenes'!$E$16),"")</f>
        <v>526 x 370 px</v>
      </c>
      <c r="H61" s="71" t="str">
        <f t="shared" si="20"/>
        <v>MA_11_02_CO_IMG52_zoom</v>
      </c>
      <c r="I61" s="71" t="str">
        <f>IF(OR(B61&lt;&gt;"",J62&lt;&gt;""),IF($G$4="Recurso",IF(LEFT($G$5,1)="M",IF(VLOOKUP($G$5,'Definición técnica de imagenes'!$A$3:$G$17,6,FALSE)=0,"",VLOOKUP($G$5,'Definición técnica de imagenes'!$A$3:$G$17,6,FALSE)),IF($G$5="F1","","")),'Definición técnica de imagenes'!$F$16),"")</f>
        <v>800 x 600 px</v>
      </c>
      <c r="J61" s="71"/>
      <c r="K61" s="100" t="s">
        <v>295</v>
      </c>
    </row>
    <row r="62" spans="1:11" s="12" customFormat="1" ht="171" customHeight="1" x14ac:dyDescent="0.25">
      <c r="A62" s="13" t="s">
        <v>212</v>
      </c>
      <c r="B62" s="22" t="s">
        <v>147</v>
      </c>
      <c r="C62" s="22" t="str">
        <f t="shared" si="15"/>
        <v>Cuaderno de Estudio</v>
      </c>
      <c r="D62" s="14" t="s">
        <v>145</v>
      </c>
      <c r="E62" s="14" t="s">
        <v>146</v>
      </c>
      <c r="F62" s="14" t="str">
        <f t="shared" si="16"/>
        <v>MA_11_02_CO_IMG53_small</v>
      </c>
      <c r="G62" s="14" t="str">
        <f>IF(F62&lt;&gt;"",IF($G$4="Recurso",IF(LEFT($G$5,1)="M",VLOOKUP($G$5,'Definición técnica de imagenes'!$A$3:$G$17,5,FALSE),IF($G$5="F1",'Definición técnica de imagenes'!$E$15,'Definición técnica de imagenes'!$F$13)),'Definición técnica de imagenes'!$E$16),"")</f>
        <v>526 x 370 px</v>
      </c>
      <c r="H62" s="14" t="str">
        <f t="shared" si="17"/>
        <v>MA_11_02_CO_IMG53_zoom</v>
      </c>
      <c r="I62" s="14" t="str">
        <f>IF(OR(B62&lt;&gt;"",J62&lt;&gt;""),IF($G$4="Recurso",IF(LEFT($G$5,1)="M",IF(VLOOKUP($G$5,'Definición técnica de imagenes'!$A$3:$G$17,6,FALSE)=0,"",VLOOKUP($G$5,'Definición técnica de imagenes'!$A$3:$G$17,6,FALSE)),IF($G$5="F1","","")),'Definición técnica de imagenes'!$F$16),"")</f>
        <v>800 x 600 px</v>
      </c>
      <c r="J62" s="14"/>
      <c r="K62" s="75" t="s">
        <v>296</v>
      </c>
    </row>
    <row r="63" spans="1:11" s="12" customFormat="1" ht="112.5" customHeight="1" x14ac:dyDescent="0.25">
      <c r="A63" s="69" t="s">
        <v>213</v>
      </c>
      <c r="B63" s="70" t="s">
        <v>147</v>
      </c>
      <c r="C63" s="70" t="str">
        <f t="shared" si="15"/>
        <v>Cuaderno de Estudio</v>
      </c>
      <c r="D63" s="71" t="s">
        <v>145</v>
      </c>
      <c r="E63" s="71" t="s">
        <v>146</v>
      </c>
      <c r="F63" s="71" t="str">
        <f t="shared" si="16"/>
        <v>MA_11_02_CO_IMG54_small</v>
      </c>
      <c r="G63" s="71" t="str">
        <f>IF(F63&lt;&gt;"",IF($G$4="Recurso",IF(LEFT($G$5,1)="M",VLOOKUP($G$5,'Definición técnica de imagenes'!$A$3:$G$17,5,FALSE),IF($G$5="F1",'Definición técnica de imagenes'!$E$15,'Definición técnica de imagenes'!$F$13)),'Definición técnica de imagenes'!$E$16),"")</f>
        <v>526 x 370 px</v>
      </c>
      <c r="H63" s="71" t="str">
        <f t="shared" si="17"/>
        <v>MA_11_02_CO_IMG54_zoom</v>
      </c>
      <c r="I63" s="71" t="str">
        <f>IF(OR(B63&lt;&gt;"",J63&lt;&gt;""),IF($G$4="Recurso",IF(LEFT($G$5,1)="M",IF(VLOOKUP($G$5,'Definición técnica de imagenes'!$A$3:$G$17,6,FALSE)=0,"",VLOOKUP($G$5,'Definición técnica de imagenes'!$A$3:$G$17,6,FALSE)),IF($G$5="F1","","")),'Definición técnica de imagenes'!$F$16),"")</f>
        <v>800 x 600 px</v>
      </c>
      <c r="J63" s="71"/>
      <c r="K63" s="95" t="s">
        <v>297</v>
      </c>
    </row>
    <row r="64" spans="1:11" s="12" customFormat="1" ht="72.75" customHeight="1" x14ac:dyDescent="0.25">
      <c r="A64" s="13" t="s">
        <v>214</v>
      </c>
      <c r="B64" s="22" t="s">
        <v>147</v>
      </c>
      <c r="C64" s="22" t="str">
        <f t="shared" si="15"/>
        <v>Cuaderno de Estudio</v>
      </c>
      <c r="D64" s="14" t="s">
        <v>145</v>
      </c>
      <c r="E64" s="14" t="s">
        <v>146</v>
      </c>
      <c r="F64" s="14" t="str">
        <f t="shared" si="16"/>
        <v>MA_11_02_CO_IMG55_small</v>
      </c>
      <c r="G64" s="14" t="str">
        <f>IF(F64&lt;&gt;"",IF($G$4="Recurso",IF(LEFT($G$5,1)="M",VLOOKUP($G$5,'Definición técnica de imagenes'!$A$3:$G$17,5,FALSE),IF($G$5="F1",'Definición técnica de imagenes'!$E$15,'Definición técnica de imagenes'!$F$13)),'Definición técnica de imagenes'!$E$16),"")</f>
        <v>526 x 370 px</v>
      </c>
      <c r="H64" s="14" t="str">
        <f t="shared" si="17"/>
        <v>MA_11_02_CO_IMG55_zoom</v>
      </c>
      <c r="I64" s="14" t="str">
        <f>IF(OR(B64&lt;&gt;"",J64&lt;&gt;""),IF($G$4="Recurso",IF(LEFT($G$5,1)="M",IF(VLOOKUP($G$5,'Definición técnica de imagenes'!$A$3:$G$17,6,FALSE)=0,"",VLOOKUP($G$5,'Definición técnica de imagenes'!$A$3:$G$17,6,FALSE)),IF($G$5="F1","","")),'Definición técnica de imagenes'!$F$16),"")</f>
        <v>800 x 600 px</v>
      </c>
      <c r="J64" s="14" t="s">
        <v>262</v>
      </c>
      <c r="K64"/>
    </row>
    <row r="65" spans="1:12" s="12" customFormat="1" ht="107.25" customHeight="1" x14ac:dyDescent="0.25">
      <c r="A65" s="81" t="s">
        <v>215</v>
      </c>
      <c r="B65" s="83" t="s">
        <v>147</v>
      </c>
      <c r="C65" s="83" t="str">
        <f t="shared" si="15"/>
        <v>Cuaderno de Estudio</v>
      </c>
      <c r="D65" s="84" t="s">
        <v>145</v>
      </c>
      <c r="E65" s="84" t="s">
        <v>146</v>
      </c>
      <c r="F65" s="84" t="str">
        <f t="shared" si="16"/>
        <v>MA_11_02_CO_IMG56_small</v>
      </c>
      <c r="G65" s="84" t="str">
        <f>IF(F65&lt;&gt;"",IF($G$4="Recurso",IF(LEFT($G$5,1)="M",VLOOKUP($G$5,'Definición técnica de imagenes'!$A$3:$G$17,5,FALSE),IF($G$5="F1",'Definición técnica de imagenes'!$E$15,'Definición técnica de imagenes'!$F$13)),'Definición técnica de imagenes'!$E$16),"")</f>
        <v>526 x 370 px</v>
      </c>
      <c r="H65" s="84" t="str">
        <f t="shared" si="17"/>
        <v>MA_11_02_CO_IMG56_zoom</v>
      </c>
      <c r="I65" s="84" t="str">
        <f>IF(OR(B65&lt;&gt;"",J65&lt;&gt;""),IF($G$4="Recurso",IF(LEFT($G$5,1)="M",IF(VLOOKUP($G$5,'Definición técnica de imagenes'!$A$3:$G$17,6,FALSE)=0,"",VLOOKUP($G$5,'Definición técnica de imagenes'!$A$3:$G$17,6,FALSE)),IF($G$5="F1","","")),'Definición técnica de imagenes'!$F$16),"")</f>
        <v>800 x 600 px</v>
      </c>
      <c r="J65" s="85"/>
      <c r="K65" s="99" t="s">
        <v>263</v>
      </c>
    </row>
    <row r="66" spans="1:12" s="12" customFormat="1" ht="114.75" customHeight="1" x14ac:dyDescent="0.25">
      <c r="A66" s="81" t="s">
        <v>216</v>
      </c>
      <c r="B66" s="83" t="s">
        <v>147</v>
      </c>
      <c r="C66" s="83" t="str">
        <f t="shared" si="15"/>
        <v>Cuaderno de Estudio</v>
      </c>
      <c r="D66" s="84" t="s">
        <v>145</v>
      </c>
      <c r="E66" s="84" t="s">
        <v>146</v>
      </c>
      <c r="F66" s="84" t="str">
        <f t="shared" si="16"/>
        <v>MA_11_02_CO_IMG57_small</v>
      </c>
      <c r="G66" s="84" t="str">
        <f>IF(F66&lt;&gt;"",IF($G$4="Recurso",IF(LEFT($G$5,1)="M",VLOOKUP($G$5,'Definición técnica de imagenes'!$A$3:$G$17,5,FALSE),IF($G$5="F1",'Definición técnica de imagenes'!$E$15,'Definición técnica de imagenes'!$F$13)),'Definición técnica de imagenes'!$E$16),"")</f>
        <v>526 x 370 px</v>
      </c>
      <c r="H66" s="84" t="str">
        <f t="shared" si="17"/>
        <v>MA_11_02_CO_IMG57_zoom</v>
      </c>
      <c r="I66" s="84" t="str">
        <f>IF(OR(B66&lt;&gt;"",J66&lt;&gt;""),IF($G$4="Recurso",IF(LEFT($G$5,1)="M",IF(VLOOKUP($G$5,'Definición técnica de imagenes'!$A$3:$G$17,6,FALSE)=0,"",VLOOKUP($G$5,'Definición técnica de imagenes'!$A$3:$G$17,6,FALSE)),IF($G$5="F1","","")),'Definición técnica de imagenes'!$F$16),"")</f>
        <v>800 x 600 px</v>
      </c>
      <c r="J66" s="101"/>
      <c r="K66" s="99" t="s">
        <v>264</v>
      </c>
    </row>
    <row r="67" spans="1:12" s="12" customFormat="1" ht="142.5" customHeight="1" x14ac:dyDescent="0.25">
      <c r="A67" s="81" t="s">
        <v>217</v>
      </c>
      <c r="B67" s="83" t="s">
        <v>147</v>
      </c>
      <c r="C67" s="83" t="str">
        <f t="shared" si="15"/>
        <v>Cuaderno de Estudio</v>
      </c>
      <c r="D67" s="84" t="s">
        <v>145</v>
      </c>
      <c r="E67" s="84" t="s">
        <v>146</v>
      </c>
      <c r="F67" s="84" t="str">
        <f t="shared" si="16"/>
        <v>MA_11_02_CO_IMG58_small</v>
      </c>
      <c r="G67" s="84" t="str">
        <f>IF(F67&lt;&gt;"",IF($G$4="Recurso",IF(LEFT($G$5,1)="M",VLOOKUP($G$5,'Definición técnica de imagenes'!$A$3:$G$17,5,FALSE),IF($G$5="F1",'Definición técnica de imagenes'!$E$15,'Definición técnica de imagenes'!$F$13)),'Definición técnica de imagenes'!$E$16),"")</f>
        <v>526 x 370 px</v>
      </c>
      <c r="H67" s="84" t="str">
        <f t="shared" si="17"/>
        <v>MA_11_02_CO_IMG58_zoom</v>
      </c>
      <c r="I67" s="84" t="str">
        <f>IF(OR(B67&lt;&gt;"",J67&lt;&gt;""),IF($G$4="Recurso",IF(LEFT($G$5,1)="M",IF(VLOOKUP($G$5,'Definición técnica de imagenes'!$A$3:$G$17,6,FALSE)=0,"",VLOOKUP($G$5,'Definición técnica de imagenes'!$A$3:$G$17,6,FALSE)),IF($G$5="F1","","")),'Definición técnica de imagenes'!$F$16),"")</f>
        <v>800 x 600 px</v>
      </c>
      <c r="J67" s="84"/>
      <c r="K67" s="99" t="s">
        <v>255</v>
      </c>
    </row>
    <row r="68" spans="1:12" s="12" customFormat="1" ht="200.25" customHeight="1" x14ac:dyDescent="0.25">
      <c r="A68" s="13" t="s">
        <v>218</v>
      </c>
      <c r="B68" s="22" t="s">
        <v>147</v>
      </c>
      <c r="C68" s="22" t="str">
        <f t="shared" si="15"/>
        <v>Cuaderno de Estudio</v>
      </c>
      <c r="D68" s="14" t="s">
        <v>145</v>
      </c>
      <c r="E68" s="14" t="s">
        <v>146</v>
      </c>
      <c r="F68" s="14" t="str">
        <f t="shared" si="16"/>
        <v>MA_11_02_CO_IMG59_small</v>
      </c>
      <c r="G68" s="14" t="str">
        <f>IF(F68&lt;&gt;"",IF($G$4="Recurso",IF(LEFT($G$5,1)="M",VLOOKUP($G$5,'Definición técnica de imagenes'!$A$3:$G$17,5,FALSE),IF($G$5="F1",'Definición técnica de imagenes'!$E$15,'Definición técnica de imagenes'!$F$13)),'Definición técnica de imagenes'!$E$16),"")</f>
        <v>526 x 370 px</v>
      </c>
      <c r="H68" s="14" t="str">
        <f t="shared" si="17"/>
        <v>MA_11_02_CO_IMG59_zoom</v>
      </c>
      <c r="I68" s="14" t="str">
        <f>IF(OR(B68&lt;&gt;"",J68&lt;&gt;""),IF($G$4="Recurso",IF(LEFT($G$5,1)="M",IF(VLOOKUP($G$5,'Definición técnica de imagenes'!$A$3:$G$17,6,FALSE)=0,"",VLOOKUP($G$5,'Definición técnica de imagenes'!$A$3:$G$17,6,FALSE)),IF($G$5="F1","","")),'Definición técnica de imagenes'!$F$16),"")</f>
        <v>800 x 600 px</v>
      </c>
      <c r="J68" s="14"/>
      <c r="K68" s="68" t="s">
        <v>255</v>
      </c>
    </row>
    <row r="69" spans="1:12" s="12" customFormat="1" ht="108.75" customHeight="1" x14ac:dyDescent="0.25">
      <c r="A69" s="69" t="s">
        <v>219</v>
      </c>
      <c r="B69" s="70" t="s">
        <v>147</v>
      </c>
      <c r="C69" s="70" t="str">
        <f t="shared" si="15"/>
        <v>Cuaderno de Estudio</v>
      </c>
      <c r="D69" s="71" t="s">
        <v>145</v>
      </c>
      <c r="E69" s="71" t="s">
        <v>146</v>
      </c>
      <c r="F69" s="71" t="str">
        <f t="shared" si="16"/>
        <v>MA_11_02_CO_IMG60_small</v>
      </c>
      <c r="G69" s="71" t="str">
        <f>IF(F69&lt;&gt;"",IF($G$4="Recurso",IF(LEFT($G$5,1)="M",VLOOKUP($G$5,'Definición técnica de imagenes'!$A$3:$G$17,5,FALSE),IF($G$5="F1",'Definición técnica de imagenes'!$E$15,'Definición técnica de imagenes'!$F$13)),'Definición técnica de imagenes'!$E$16),"")</f>
        <v>526 x 370 px</v>
      </c>
      <c r="H69" s="71" t="str">
        <f t="shared" si="17"/>
        <v>MA_11_02_CO_IMG60_zoom</v>
      </c>
      <c r="I69" s="71" t="str">
        <f>IF(OR(B69&lt;&gt;"",J69&lt;&gt;""),IF($G$4="Recurso",IF(LEFT($G$5,1)="M",IF(VLOOKUP($G$5,'Definición técnica de imagenes'!$A$3:$G$17,6,FALSE)=0,"",VLOOKUP($G$5,'Definición técnica de imagenes'!$A$3:$G$17,6,FALSE)),IF($G$5="F1","","")),'Definición técnica de imagenes'!$F$16),"")</f>
        <v>800 x 600 px</v>
      </c>
      <c r="J69" s="96"/>
      <c r="K69" s="72" t="s">
        <v>299</v>
      </c>
    </row>
    <row r="70" spans="1:12" s="12" customFormat="1" ht="117" customHeight="1" x14ac:dyDescent="0.25">
      <c r="A70" s="102" t="s">
        <v>220</v>
      </c>
      <c r="B70" s="103" t="s">
        <v>147</v>
      </c>
      <c r="C70" s="103" t="str">
        <f t="shared" si="15"/>
        <v>Cuaderno de Estudio</v>
      </c>
      <c r="D70" s="104" t="s">
        <v>145</v>
      </c>
      <c r="E70" s="104" t="s">
        <v>146</v>
      </c>
      <c r="F70" s="104" t="str">
        <f t="shared" si="16"/>
        <v>MA_11_02_CO_IMG61_small</v>
      </c>
      <c r="G70" s="104" t="str">
        <f>IF(F70&lt;&gt;"",IF($G$4="Recurso",IF(LEFT($G$5,1)="M",VLOOKUP($G$5,'Definición técnica de imagenes'!$A$3:$G$17,5,FALSE),IF($G$5="F1",'Definición técnica de imagenes'!$E$15,'Definición técnica de imagenes'!$F$13)),'Definición técnica de imagenes'!$E$16),"")</f>
        <v>526 x 370 px</v>
      </c>
      <c r="H70" s="104" t="str">
        <f t="shared" si="17"/>
        <v>MA_11_02_CO_IMG61_zoom</v>
      </c>
      <c r="I70" s="104" t="str">
        <f>IF(OR(B70&lt;&gt;"",J70&lt;&gt;""),IF($G$4="Recurso",IF(LEFT($G$5,1)="M",IF(VLOOKUP($G$5,'Definición técnica de imagenes'!$A$3:$G$17,6,FALSE)=0,"",VLOOKUP($G$5,'Definición técnica de imagenes'!$A$3:$G$17,6,FALSE)),IF($G$5="F1","","")),'Definición técnica de imagenes'!$F$16),"")</f>
        <v>800 x 600 px</v>
      </c>
      <c r="J70" s="104"/>
      <c r="K70" s="105" t="s">
        <v>298</v>
      </c>
    </row>
    <row r="71" spans="1:12" s="12" customFormat="1" ht="27" x14ac:dyDescent="0.25">
      <c r="A71" s="81" t="s">
        <v>221</v>
      </c>
      <c r="B71" s="83" t="s">
        <v>147</v>
      </c>
      <c r="C71" s="83" t="str">
        <f t="shared" si="15"/>
        <v>Cuaderno de Estudio</v>
      </c>
      <c r="D71" s="84" t="s">
        <v>145</v>
      </c>
      <c r="E71" s="84" t="s">
        <v>146</v>
      </c>
      <c r="F71" s="84" t="str">
        <f t="shared" si="16"/>
        <v>MA_11_02_CO_IMG62_small</v>
      </c>
      <c r="G71" s="84" t="str">
        <f>IF(F71&lt;&gt;"",IF($G$4="Recurso",IF(LEFT($G$5,1)="M",VLOOKUP($G$5,'Definición técnica de imagenes'!$A$3:$G$17,5,FALSE),IF($G$5="F1",'Definición técnica de imagenes'!$E$15,'Definición técnica de imagenes'!$F$13)),'Definición técnica de imagenes'!$E$16),"")</f>
        <v>526 x 370 px</v>
      </c>
      <c r="H71" s="84" t="str">
        <f t="shared" si="17"/>
        <v>MA_11_02_CO_IMG62_zoom</v>
      </c>
      <c r="I71" s="84" t="str">
        <f>IF(OR(B71&lt;&gt;"",J71&lt;&gt;""),IF($G$4="Recurso",IF(LEFT($G$5,1)="M",IF(VLOOKUP($G$5,'Definición técnica de imagenes'!$A$3:$G$17,6,FALSE)=0,"",VLOOKUP($G$5,'Definición técnica de imagenes'!$A$3:$G$17,6,FALSE)),IF($G$5="F1","","")),'Definición técnica de imagenes'!$F$16),"")</f>
        <v>800 x 600 px</v>
      </c>
      <c r="J71" s="84"/>
      <c r="K71" s="94" t="s">
        <v>265</v>
      </c>
    </row>
    <row r="72" spans="1:12" s="12" customFormat="1" ht="165.75" customHeight="1" x14ac:dyDescent="0.25">
      <c r="A72" s="69" t="s">
        <v>222</v>
      </c>
      <c r="B72" s="70" t="s">
        <v>147</v>
      </c>
      <c r="C72" s="70" t="str">
        <f t="shared" si="15"/>
        <v>Cuaderno de Estudio</v>
      </c>
      <c r="D72" s="71" t="s">
        <v>145</v>
      </c>
      <c r="E72" s="71" t="s">
        <v>146</v>
      </c>
      <c r="F72" s="71" t="str">
        <f t="shared" si="16"/>
        <v>MA_11_02_CO_IMG63_small</v>
      </c>
      <c r="G72" s="71" t="str">
        <f>IF(F72&lt;&gt;"",IF($G$4="Recurso",IF(LEFT($G$5,1)="M",VLOOKUP($G$5,'Definición técnica de imagenes'!$A$3:$G$17,5,FALSE),IF($G$5="F1",'Definición técnica de imagenes'!$E$15,'Definición técnica de imagenes'!$F$13)),'Definición técnica de imagenes'!$E$16),"")</f>
        <v>526 x 370 px</v>
      </c>
      <c r="H72" s="71" t="str">
        <f t="shared" si="17"/>
        <v>MA_11_02_CO_IMG63_zoom</v>
      </c>
      <c r="I72" s="71" t="str">
        <f>IF(OR(B72&lt;&gt;"",J72&lt;&gt;""),IF($G$4="Recurso",IF(LEFT($G$5,1)="M",IF(VLOOKUP($G$5,'Definición técnica de imagenes'!$A$3:$G$17,6,FALSE)=0,"",VLOOKUP($G$5,'Definición técnica de imagenes'!$A$3:$G$17,6,FALSE)),IF($G$5="F1","","")),'Definición técnica de imagenes'!$F$16),"")</f>
        <v>800 x 600 px</v>
      </c>
      <c r="J72" s="71"/>
      <c r="K72" s="95" t="s">
        <v>300</v>
      </c>
    </row>
    <row r="73" spans="1:12" ht="166.5" customHeight="1" x14ac:dyDescent="0.25">
      <c r="A73" s="81" t="s">
        <v>223</v>
      </c>
      <c r="B73" s="83" t="s">
        <v>147</v>
      </c>
      <c r="C73" s="83" t="str">
        <f t="shared" si="15"/>
        <v>Cuaderno de Estudio</v>
      </c>
      <c r="D73" s="84" t="s">
        <v>145</v>
      </c>
      <c r="E73" s="84" t="s">
        <v>146</v>
      </c>
      <c r="F73" s="84" t="str">
        <f t="shared" si="16"/>
        <v>MA_11_02_CO_IMG64_small</v>
      </c>
      <c r="G73" s="84" t="str">
        <f>IF(F73&lt;&gt;"",IF($G$4="Recurso",IF(LEFT($G$5,1)="M",VLOOKUP($G$5,'Definición técnica de imagenes'!$A$3:$G$17,5,FALSE),IF($G$5="F1",'Definición técnica de imagenes'!$E$15,'Definición técnica de imagenes'!$F$13)),'Definición técnica de imagenes'!$E$16),"")</f>
        <v>526 x 370 px</v>
      </c>
      <c r="H73" s="84" t="str">
        <f t="shared" si="17"/>
        <v>MA_11_02_CO_IMG64_zoom</v>
      </c>
      <c r="I73" s="84" t="str">
        <f>IF(OR(B73&lt;&gt;"",J73&lt;&gt;""),IF($G$4="Recurso",IF(LEFT($G$5,1)="M",IF(VLOOKUP($G$5,'Definición técnica de imagenes'!$A$3:$G$17,6,FALSE)=0,"",VLOOKUP($G$5,'Definición técnica de imagenes'!$A$3:$G$17,6,FALSE)),IF($G$5="F1","","")),'Definición técnica de imagenes'!$F$16),"")</f>
        <v>800 x 600 px</v>
      </c>
      <c r="J73" s="94"/>
      <c r="K73" s="99" t="s">
        <v>255</v>
      </c>
    </row>
    <row r="74" spans="1:12" ht="128.25" customHeight="1" x14ac:dyDescent="0.25">
      <c r="A74" s="69" t="s">
        <v>224</v>
      </c>
      <c r="B74" s="70" t="s">
        <v>147</v>
      </c>
      <c r="C74" s="70" t="str">
        <f t="shared" si="15"/>
        <v>Cuaderno de Estudio</v>
      </c>
      <c r="D74" s="71" t="s">
        <v>145</v>
      </c>
      <c r="E74" s="71" t="s">
        <v>146</v>
      </c>
      <c r="F74" s="71" t="str">
        <f t="shared" si="16"/>
        <v>MA_11_02_CO_IMG65_small</v>
      </c>
      <c r="G74" s="71" t="str">
        <f>IF(F74&lt;&gt;"",IF($G$4="Recurso",IF(LEFT($G$5,1)="M",VLOOKUP($G$5,'Definición técnica de imagenes'!$A$3:$G$17,5,FALSE),IF($G$5="F1",'Definición técnica de imagenes'!$E$15,'Definición técnica de imagenes'!$F$13)),'Definición técnica de imagenes'!$E$16),"")</f>
        <v>526 x 370 px</v>
      </c>
      <c r="H74" s="71" t="str">
        <f t="shared" si="17"/>
        <v>MA_11_02_CO_IMG65_zoom</v>
      </c>
      <c r="I74" s="71" t="str">
        <f>IF(OR(B74&lt;&gt;"",J74&lt;&gt;""),IF($G$4="Recurso",IF(LEFT($G$5,1)="M",IF(VLOOKUP($G$5,'Definición técnica de imagenes'!$A$3:$G$17,6,FALSE)=0,"",VLOOKUP($G$5,'Definición técnica de imagenes'!$A$3:$G$17,6,FALSE)),IF($G$5="F1","","")),'Definición técnica de imagenes'!$F$16),"")</f>
        <v>800 x 600 px</v>
      </c>
      <c r="J74" s="75" t="s">
        <v>266</v>
      </c>
      <c r="K74" s="95" t="s">
        <v>301</v>
      </c>
    </row>
    <row r="75" spans="1:12" ht="171" customHeight="1" x14ac:dyDescent="0.25">
      <c r="A75" s="81" t="s">
        <v>225</v>
      </c>
      <c r="B75" s="83" t="s">
        <v>147</v>
      </c>
      <c r="C75" s="83" t="str">
        <f t="shared" si="15"/>
        <v>Cuaderno de Estudio</v>
      </c>
      <c r="D75" s="84" t="s">
        <v>145</v>
      </c>
      <c r="E75" s="84" t="s">
        <v>146</v>
      </c>
      <c r="F75" s="84" t="str">
        <f t="shared" si="16"/>
        <v>MA_11_02_CO_IMG66_small</v>
      </c>
      <c r="G75" s="84" t="str">
        <f>IF(F75&lt;&gt;"",IF($G$4="Recurso",IF(LEFT($G$5,1)="M",VLOOKUP($G$5,'Definición técnica de imagenes'!$A$3:$G$17,5,FALSE),IF($G$5="F1",'Definición técnica de imagenes'!$E$15,'Definición técnica de imagenes'!$F$13)),'Definición técnica de imagenes'!$E$16),"")</f>
        <v>526 x 370 px</v>
      </c>
      <c r="H75" s="84" t="str">
        <f t="shared" si="17"/>
        <v>MA_11_02_CO_IMG66_zoom</v>
      </c>
      <c r="I75" s="84" t="str">
        <f>IF(OR(B75&lt;&gt;"",J75&lt;&gt;""),IF($G$4="Recurso",IF(LEFT($G$5,1)="M",IF(VLOOKUP($G$5,'Definición técnica de imagenes'!$A$3:$G$17,6,FALSE)=0,"",VLOOKUP($G$5,'Definición técnica de imagenes'!$A$3:$G$17,6,FALSE)),IF($G$5="F1","","")),'Definición técnica de imagenes'!$F$16),"")</f>
        <v>800 x 600 px</v>
      </c>
      <c r="J75" s="94"/>
      <c r="K75" s="106" t="s">
        <v>267</v>
      </c>
      <c r="L75" s="107"/>
    </row>
    <row r="76" spans="1:12" ht="100.5" customHeight="1" x14ac:dyDescent="0.25">
      <c r="A76" s="13" t="s">
        <v>226</v>
      </c>
      <c r="B76" s="22" t="s">
        <v>147</v>
      </c>
      <c r="C76" s="22" t="str">
        <f t="shared" si="15"/>
        <v>Cuaderno de Estudio</v>
      </c>
      <c r="D76" s="14" t="s">
        <v>145</v>
      </c>
      <c r="E76" s="14" t="s">
        <v>146</v>
      </c>
      <c r="F76" s="14" t="str">
        <f t="shared" si="16"/>
        <v>MA_11_02_CO_IMG67_small</v>
      </c>
      <c r="G76" s="14" t="str">
        <f>IF(F76&lt;&gt;"",IF($G$4="Recurso",IF(LEFT($G$5,1)="M",VLOOKUP($G$5,'Definición técnica de imagenes'!$A$3:$G$17,5,FALSE),IF($G$5="F1",'Definición técnica de imagenes'!$E$15,'Definición técnica de imagenes'!$F$13)),'Definición técnica de imagenes'!$E$16),"")</f>
        <v>526 x 370 px</v>
      </c>
      <c r="H76" s="14" t="str">
        <f t="shared" si="17"/>
        <v>MA_11_02_CO_IMG67_zoom</v>
      </c>
      <c r="I76" s="14" t="str">
        <f>IF(OR(B76&lt;&gt;"",J76&lt;&gt;""),IF($G$4="Recurso",IF(LEFT($G$5,1)="M",IF(VLOOKUP($G$5,'Definición técnica de imagenes'!$A$3:$G$17,6,FALSE)=0,"",VLOOKUP($G$5,'Definición técnica de imagenes'!$A$3:$G$17,6,FALSE)),IF($G$5="F1","","")),'Definición técnica de imagenes'!$F$16),"")</f>
        <v>800 x 600 px</v>
      </c>
      <c r="J76" s="73" t="s">
        <v>269</v>
      </c>
      <c r="K76" s="74" t="s">
        <v>270</v>
      </c>
    </row>
    <row r="77" spans="1:12" ht="87" customHeight="1" x14ac:dyDescent="0.25">
      <c r="A77" s="13" t="s">
        <v>227</v>
      </c>
      <c r="B77" s="22" t="s">
        <v>147</v>
      </c>
      <c r="C77" s="22" t="str">
        <f t="shared" si="15"/>
        <v>Cuaderno de Estudio</v>
      </c>
      <c r="D77" s="14" t="s">
        <v>145</v>
      </c>
      <c r="E77" s="14" t="s">
        <v>146</v>
      </c>
      <c r="F77" s="14" t="str">
        <f t="shared" si="16"/>
        <v>MA_11_02_CO_IMG68_small</v>
      </c>
      <c r="G77" s="14" t="str">
        <f>IF(F77&lt;&gt;"",IF($G$4="Recurso",IF(LEFT($G$5,1)="M",VLOOKUP($G$5,'Definición técnica de imagenes'!$A$3:$G$17,5,FALSE),IF($G$5="F1",'Definición técnica de imagenes'!$E$15,'Definición técnica de imagenes'!$F$13)),'Definición técnica de imagenes'!$E$16),"")</f>
        <v>526 x 370 px</v>
      </c>
      <c r="H77" s="14" t="str">
        <f t="shared" si="17"/>
        <v>MA_11_02_CO_IMG68_zoom</v>
      </c>
      <c r="I77" s="14" t="str">
        <f>IF(OR(B77&lt;&gt;"",J77&lt;&gt;""),IF($G$4="Recurso",IF(LEFT($G$5,1)="M",IF(VLOOKUP($G$5,'Definición técnica de imagenes'!$A$3:$G$17,6,FALSE)=0,"",VLOOKUP($G$5,'Definición técnica de imagenes'!$A$3:$G$17,6,FALSE)),IF($G$5="F1","","")),'Definición técnica de imagenes'!$F$16),"")</f>
        <v>800 x 600 px</v>
      </c>
      <c r="J77" t="s">
        <v>271</v>
      </c>
      <c r="K77" s="67" t="s">
        <v>272</v>
      </c>
    </row>
    <row r="78" spans="1:12" ht="90.75" customHeight="1" x14ac:dyDescent="0.25">
      <c r="A78" s="69" t="s">
        <v>228</v>
      </c>
      <c r="B78" s="70" t="s">
        <v>147</v>
      </c>
      <c r="C78" s="70" t="str">
        <f t="shared" si="15"/>
        <v>Cuaderno de Estudio</v>
      </c>
      <c r="D78" s="71" t="s">
        <v>145</v>
      </c>
      <c r="E78" s="71" t="s">
        <v>146</v>
      </c>
      <c r="F78" s="71" t="str">
        <f t="shared" si="16"/>
        <v>MA_11_02_CO_IMG69_small</v>
      </c>
      <c r="G78" s="71" t="str">
        <f>IF(F78&lt;&gt;"",IF($G$4="Recurso",IF(LEFT($G$5,1)="M",VLOOKUP($G$5,'Definición técnica de imagenes'!$A$3:$G$17,5,FALSE),IF($G$5="F1",'Definición técnica de imagenes'!$E$15,'Definición técnica de imagenes'!$F$13)),'Definición técnica de imagenes'!$E$16),"")</f>
        <v>526 x 370 px</v>
      </c>
      <c r="H78" s="71" t="str">
        <f t="shared" si="17"/>
        <v>MA_11_02_CO_IMG69_zoom</v>
      </c>
      <c r="I78" s="71" t="str">
        <f>IF(OR(B78&lt;&gt;"",J78&lt;&gt;""),IF($G$4="Recurso",IF(LEFT($G$5,1)="M",IF(VLOOKUP($G$5,'Definición técnica de imagenes'!$A$3:$G$17,6,FALSE)=0,"",VLOOKUP($G$5,'Definición técnica de imagenes'!$A$3:$G$17,6,FALSE)),IF($G$5="F1","","")),'Definición técnica de imagenes'!$F$16),"")</f>
        <v>800 x 600 px</v>
      </c>
      <c r="J78" s="72" t="s">
        <v>273</v>
      </c>
      <c r="K78" s="96" t="s">
        <v>302</v>
      </c>
    </row>
    <row r="79" spans="1:12" ht="95.25" customHeight="1" x14ac:dyDescent="0.25">
      <c r="A79" s="69" t="s">
        <v>229</v>
      </c>
      <c r="B79" s="70" t="s">
        <v>147</v>
      </c>
      <c r="C79" s="70" t="str">
        <f t="shared" si="15"/>
        <v>Cuaderno de Estudio</v>
      </c>
      <c r="D79" s="71" t="s">
        <v>145</v>
      </c>
      <c r="E79" s="71" t="s">
        <v>146</v>
      </c>
      <c r="F79" s="71" t="str">
        <f t="shared" si="16"/>
        <v>MA_11_02_CO_IMG70_small</v>
      </c>
      <c r="G79" s="71" t="str">
        <f>IF(F79&lt;&gt;"",IF($G$4="Recurso",IF(LEFT($G$5,1)="M",VLOOKUP($G$5,'Definición técnica de imagenes'!$A$3:$G$17,5,FALSE),IF($G$5="F1",'Definición técnica de imagenes'!$E$15,'Definición técnica de imagenes'!$F$13)),'Definición técnica de imagenes'!$E$16),"")</f>
        <v>526 x 370 px</v>
      </c>
      <c r="H79" s="71" t="str">
        <f t="shared" si="17"/>
        <v>MA_11_02_CO_IMG70_zoom</v>
      </c>
      <c r="I79" s="71" t="str">
        <f>IF(OR(B79&lt;&gt;"",J79&lt;&gt;""),IF($G$4="Recurso",IF(LEFT($G$5,1)="M",IF(VLOOKUP($G$5,'Definición técnica de imagenes'!$A$3:$G$17,6,FALSE)=0,"",VLOOKUP($G$5,'Definición técnica de imagenes'!$A$3:$G$17,6,FALSE)),IF($G$5="F1","","")),'Definición técnica de imagenes'!$F$16),"")</f>
        <v>800 x 600 px</v>
      </c>
      <c r="J79" s="95" t="s">
        <v>274</v>
      </c>
      <c r="K79" s="72" t="s">
        <v>303</v>
      </c>
    </row>
    <row r="80" spans="1:12" ht="104.25" customHeight="1" x14ac:dyDescent="0.25">
      <c r="A80" s="69" t="s">
        <v>230</v>
      </c>
      <c r="B80" s="70" t="s">
        <v>147</v>
      </c>
      <c r="C80" s="70" t="str">
        <f t="shared" si="15"/>
        <v>Cuaderno de Estudio</v>
      </c>
      <c r="D80" s="71" t="s">
        <v>145</v>
      </c>
      <c r="E80" s="71" t="s">
        <v>146</v>
      </c>
      <c r="F80" s="71" t="str">
        <f t="shared" si="16"/>
        <v>MA_11_02_CO_IMG71_small</v>
      </c>
      <c r="G80" s="71" t="str">
        <f>IF(F80&lt;&gt;"",IF($G$4="Recurso",IF(LEFT($G$5,1)="M",VLOOKUP($G$5,'Definición técnica de imagenes'!$A$3:$G$17,5,FALSE),IF($G$5="F1",'Definición técnica de imagenes'!$E$15,'Definición técnica de imagenes'!$F$13)),'Definición técnica de imagenes'!$E$16),"")</f>
        <v>526 x 370 px</v>
      </c>
      <c r="H80" s="71" t="str">
        <f t="shared" si="17"/>
        <v>MA_11_02_CO_IMG71_zoom</v>
      </c>
      <c r="I80" s="71" t="str">
        <f>IF(OR(B80&lt;&gt;"",J80&lt;&gt;""),IF($G$4="Recurso",IF(LEFT($G$5,1)="M",IF(VLOOKUP($G$5,'Definición técnica de imagenes'!$A$3:$G$17,6,FALSE)=0,"",VLOOKUP($G$5,'Definición técnica de imagenes'!$A$3:$G$17,6,FALSE)),IF($G$5="F1","","")),'Definición técnica de imagenes'!$F$16),"")</f>
        <v>800 x 600 px</v>
      </c>
      <c r="J80" s="95" t="s">
        <v>275</v>
      </c>
      <c r="K80" s="72" t="s">
        <v>303</v>
      </c>
    </row>
    <row r="81" spans="1:11" ht="111" customHeight="1" x14ac:dyDescent="0.25">
      <c r="A81" s="69" t="s">
        <v>231</v>
      </c>
      <c r="B81" s="70" t="s">
        <v>147</v>
      </c>
      <c r="C81" s="70" t="str">
        <f t="shared" si="15"/>
        <v>Cuaderno de Estudio</v>
      </c>
      <c r="D81" s="71" t="s">
        <v>145</v>
      </c>
      <c r="E81" s="71" t="s">
        <v>146</v>
      </c>
      <c r="F81" s="71" t="str">
        <f t="shared" si="16"/>
        <v>MA_11_02_CO_IMG72_small</v>
      </c>
      <c r="G81" s="71" t="str">
        <f>IF(F81&lt;&gt;"",IF($G$4="Recurso",IF(LEFT($G$5,1)="M",VLOOKUP($G$5,'Definición técnica de imagenes'!$A$3:$G$17,5,FALSE),IF($G$5="F1",'Definición técnica de imagenes'!$E$15,'Definición técnica de imagenes'!$F$13)),'Definición técnica de imagenes'!$E$16),"")</f>
        <v>526 x 370 px</v>
      </c>
      <c r="H81" s="71" t="str">
        <f t="shared" si="17"/>
        <v>MA_11_02_CO_IMG72_zoom</v>
      </c>
      <c r="I81" s="71" t="str">
        <f>IF(OR(B81&lt;&gt;"",J81&lt;&gt;""),IF($G$4="Recurso",IF(LEFT($G$5,1)="M",IF(VLOOKUP($G$5,'Definición técnica de imagenes'!$A$3:$G$17,6,FALSE)=0,"",VLOOKUP($G$5,'Definición técnica de imagenes'!$A$3:$G$17,6,FALSE)),IF($G$5="F1","","")),'Definición técnica de imagenes'!$F$16),"")</f>
        <v>800 x 600 px</v>
      </c>
      <c r="J81" s="95" t="s">
        <v>276</v>
      </c>
      <c r="K81" s="72" t="s">
        <v>303</v>
      </c>
    </row>
    <row r="82" spans="1:11" ht="99" customHeight="1" x14ac:dyDescent="0.25">
      <c r="A82" s="69" t="s">
        <v>232</v>
      </c>
      <c r="B82" s="70" t="s">
        <v>147</v>
      </c>
      <c r="C82" s="70" t="str">
        <f t="shared" si="15"/>
        <v>Cuaderno de Estudio</v>
      </c>
      <c r="D82" s="71" t="s">
        <v>145</v>
      </c>
      <c r="E82" s="71" t="s">
        <v>146</v>
      </c>
      <c r="F82" s="71" t="str">
        <f t="shared" si="16"/>
        <v>MA_11_02_CO_IMG73_small</v>
      </c>
      <c r="G82" s="71" t="str">
        <f>IF(F82&lt;&gt;"",IF($G$4="Recurso",IF(LEFT($G$5,1)="M",VLOOKUP($G$5,'Definición técnica de imagenes'!$A$3:$G$17,5,FALSE),IF($G$5="F1",'Definición técnica de imagenes'!$E$15,'Definición técnica de imagenes'!$F$13)),'Definición técnica de imagenes'!$E$16),"")</f>
        <v>526 x 370 px</v>
      </c>
      <c r="H82" s="71" t="str">
        <f t="shared" si="17"/>
        <v>MA_11_02_CO_IMG73_zoom</v>
      </c>
      <c r="I82" s="71" t="str">
        <f>IF(OR(B82&lt;&gt;"",J82&lt;&gt;""),IF($G$4="Recurso",IF(LEFT($G$5,1)="M",IF(VLOOKUP($G$5,'Definición técnica de imagenes'!$A$3:$G$17,6,FALSE)=0,"",VLOOKUP($G$5,'Definición técnica de imagenes'!$A$3:$G$17,6,FALSE)),IF($G$5="F1","","")),'Definición técnica de imagenes'!$F$16),"")</f>
        <v>800 x 600 px</v>
      </c>
      <c r="J82" s="71" t="s">
        <v>277</v>
      </c>
      <c r="K82" s="72" t="s">
        <v>304</v>
      </c>
    </row>
    <row r="83" spans="1:11" ht="103.5" customHeight="1" x14ac:dyDescent="0.25">
      <c r="A83" s="81" t="s">
        <v>233</v>
      </c>
      <c r="B83" s="108" t="s">
        <v>278</v>
      </c>
      <c r="C83" s="83" t="str">
        <f t="shared" ref="C83" si="21">IF(OR(B83&lt;&gt;"",J83&lt;&gt;""),IF($G$4="Recurso",CONCATENATE($G$4," ",$G$5),$G$4),"")</f>
        <v>Cuaderno de Estudio</v>
      </c>
      <c r="D83" s="84" t="s">
        <v>145</v>
      </c>
      <c r="E83" s="84" t="s">
        <v>146</v>
      </c>
      <c r="F83" s="84" t="str">
        <f t="shared" ref="F83" si="22">IF(OR(B83&lt;&gt;"",J83&lt;&gt;""),CONCATENATE($C$7,"_",$A83,IF($G$4="Cuaderno de Estudio","_small",CONCATENATE(IF(I83="","","n"),IF(LEFT($G$5,1)="F",".jpg",".png")))),"")</f>
        <v>MA_11_02_CO_IMG74_small</v>
      </c>
      <c r="G83" s="84" t="str">
        <f>IF(F83&lt;&gt;"",IF($G$4="Recurso",IF(LEFT($G$5,1)="M",VLOOKUP($G$5,'Definición técnica de imagenes'!$A$3:$G$17,5,FALSE),IF($G$5="F1",'Definición técnica de imagenes'!$E$15,'Definición técnica de imagenes'!$F$13)),'Definición técnica de imagenes'!$E$16),"")</f>
        <v>526 x 370 px</v>
      </c>
      <c r="H83" s="84" t="str">
        <f t="shared" ref="H83" si="23">IF(AND(I83&lt;&gt;"",I83&lt;&gt;0),IF(OR(B83&lt;&gt;"",J83&lt;&gt;""),CONCATENATE($C$7,"_",$A83,IF($G$4="Cuaderno de Estudio","_zoom",CONCATENATE("a",IF(LEFT($G$5,1)="F",".jpg",".png")))),""),"")</f>
        <v>MA_11_02_CO_IMG74_zoom</v>
      </c>
      <c r="I83" s="84" t="str">
        <f>IF(OR(B83&lt;&gt;"",J83&lt;&gt;""),IF($G$4="Recurso",IF(LEFT($G$5,1)="M",IF(VLOOKUP($G$5,'Definición técnica de imagenes'!$A$3:$G$17,6,FALSE)=0,"",VLOOKUP($G$5,'Definición técnica de imagenes'!$A$3:$G$17,6,FALSE)),IF($G$5="F1","","")),'Definición técnica de imagenes'!$F$16),"")</f>
        <v>800 x 600 px</v>
      </c>
      <c r="J83" s="99" t="s">
        <v>279</v>
      </c>
      <c r="K83" s="94" t="s">
        <v>280</v>
      </c>
    </row>
    <row r="84" spans="1:11" ht="103.5" customHeight="1" x14ac:dyDescent="0.25"/>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3">
      <formula1>"Vertical,Horizontal"</formula1>
    </dataValidation>
    <dataValidation type="list" allowBlank="1" showInputMessage="1" showErrorMessage="1" sqref="D10:D83">
      <formula1>"Ilustración,Fotografía"</formula1>
    </dataValidation>
  </dataValidations>
  <hyperlinks>
    <hyperlink ref="B83" r:id="rId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127" r:id="rId5">
          <objectPr defaultSize="0" autoPict="0" r:id="rId6">
            <anchor moveWithCells="1" sizeWithCells="1">
              <from>
                <xdr:col>9</xdr:col>
                <xdr:colOff>971550</xdr:colOff>
                <xdr:row>10</xdr:row>
                <xdr:rowOff>0</xdr:rowOff>
              </from>
              <to>
                <xdr:col>9</xdr:col>
                <xdr:colOff>3552825</xdr:colOff>
                <xdr:row>10</xdr:row>
                <xdr:rowOff>2381250</xdr:rowOff>
              </to>
            </anchor>
          </objectPr>
        </oleObject>
      </mc:Choice>
      <mc:Fallback>
        <oleObject progId="PBrush" shapeId="3127" r:id="rId5"/>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124" t="s">
        <v>38</v>
      </c>
      <c r="B1" s="125"/>
      <c r="C1" s="125"/>
      <c r="D1" s="125"/>
      <c r="E1" s="125"/>
      <c r="F1" s="126"/>
    </row>
    <row r="2" spans="1:11" x14ac:dyDescent="0.25">
      <c r="A2" s="32" t="s">
        <v>42</v>
      </c>
      <c r="B2" s="33"/>
      <c r="C2" s="127" t="s">
        <v>13</v>
      </c>
      <c r="D2" s="128"/>
      <c r="E2" s="129"/>
      <c r="F2" s="34"/>
    </row>
    <row r="3" spans="1:11" ht="63" x14ac:dyDescent="0.25">
      <c r="A3" s="35" t="s">
        <v>43</v>
      </c>
      <c r="B3" s="33"/>
      <c r="C3" s="133" t="s">
        <v>14</v>
      </c>
      <c r="D3" s="134"/>
      <c r="E3" s="135"/>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136" t="str">
        <f>CONCATENATE(H21,"_",I21,"_",J21,"_CO")</f>
        <v>MA_11_01_CO</v>
      </c>
      <c r="E5" s="137"/>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122" t="str">
        <f>CONCATENATE("SolicitudGrafica_",D5,".xls")</f>
        <v>SolicitudGrafica_MA_11_01_CO.xls</v>
      </c>
      <c r="E7" s="122"/>
      <c r="F7" s="123"/>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124" t="s">
        <v>41</v>
      </c>
      <c r="B13" s="125"/>
      <c r="C13" s="125"/>
      <c r="D13" s="125"/>
      <c r="E13" s="125"/>
      <c r="F13" s="126"/>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127" t="s">
        <v>49</v>
      </c>
      <c r="D15" s="128"/>
      <c r="E15" s="128"/>
      <c r="F15" s="129"/>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130" t="str">
        <f>CONCATENATE(H21,"_",I21,"_",J21,"_",K45)</f>
        <v>MA_11_01_REC10</v>
      </c>
      <c r="E17" s="131"/>
      <c r="F17" s="132"/>
      <c r="J17" s="24">
        <v>14</v>
      </c>
      <c r="K17" s="24">
        <v>14</v>
      </c>
    </row>
    <row r="18" spans="1:11" ht="79.5" thickBot="1" x14ac:dyDescent="0.3">
      <c r="A18" s="35" t="s">
        <v>48</v>
      </c>
      <c r="B18" s="33"/>
      <c r="C18" s="64" t="s">
        <v>128</v>
      </c>
      <c r="D18" s="122" t="str">
        <f>CONCATENATE("SolicitudGrafica_",D17,".xls")</f>
        <v>SolicitudGrafica_MA_11_01_REC10.xls</v>
      </c>
      <c r="E18" s="122"/>
      <c r="F18" s="123"/>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138" t="s">
        <v>56</v>
      </c>
      <c r="B1" s="138" t="s">
        <v>63</v>
      </c>
      <c r="C1" s="138" t="s">
        <v>64</v>
      </c>
      <c r="D1" s="138" t="s">
        <v>5</v>
      </c>
      <c r="E1" s="138" t="s">
        <v>65</v>
      </c>
      <c r="F1" s="138" t="s">
        <v>66</v>
      </c>
      <c r="G1" s="138" t="s">
        <v>67</v>
      </c>
      <c r="H1" s="139" t="s">
        <v>68</v>
      </c>
      <c r="I1" s="139"/>
      <c r="J1" s="139"/>
    </row>
    <row r="2" spans="1:11" x14ac:dyDescent="0.25">
      <c r="A2" s="138"/>
      <c r="B2" s="138"/>
      <c r="C2" s="138"/>
      <c r="D2" s="138"/>
      <c r="E2" s="138"/>
      <c r="F2" s="138"/>
      <c r="G2" s="138"/>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2015-05-01T18:10:26Z</dcterms:modified>
</cp:coreProperties>
</file>