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H20" i="1"/>
  <c r="H19" i="1"/>
  <c r="H18" i="1"/>
  <c r="H17" i="1"/>
  <c r="H16" i="1"/>
  <c r="H15" i="1"/>
  <c r="H14" i="1"/>
  <c r="H13" i="1"/>
  <c r="H12" i="1"/>
  <c r="F11" i="1"/>
  <c r="G11" i="1" s="1"/>
  <c r="H11" i="1"/>
  <c r="K45" i="2"/>
  <c r="J21" i="2"/>
  <c r="D17" i="2" s="1"/>
  <c r="D18" i="2" s="1"/>
  <c r="I21" i="2"/>
  <c r="H21" i="2"/>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0" i="1" l="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<sst xmlns="http://schemas.openxmlformats.org/spreadsheetml/2006/main" count="405" uniqueCount="202">
  <si>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</si>
  <si>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</si>
  <si>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</si>
  <si>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</si>
  <si>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</si>
  <si>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</si>
  <si>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</si>
  <si>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</si>
  <si>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</si>
  <si>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</si>
  <si>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</si>
  <si>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</si>
  <si>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</si>
  <si>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</si>
  <si>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</si>
  <si>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</si>
  <si>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</si>
  <si>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</si>
  <si>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</si>
  <si>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</si>
  <si>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</si>
  <si>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</si>
  <si>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</si>
  <si>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</si>
  <si>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</si>
  <si>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</si>
  <si>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</si>
  <si>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</si>
  <si>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</si>
  <si>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</si>
  <si>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</si>
  <si>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</si>
  <si>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</si>
  <si>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</si>
  <si>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</si>
  <si>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</si>
  <si>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</si>
  <si>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</si>
  <si>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</si>
  <si>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</si>
  <si>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</si>
  <si>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</si>
  <si>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</si>
  <si>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</si>
  <si>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</si>
  <si>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</si>
  <si>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</si>
  <si>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</si>
  <si>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</si>
  <si>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</si>
  <si>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</si>
  <si>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</si>
  <si>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</si>
  <si>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</si>
  <si>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</si>
  <si>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</si>
  <si>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</si>
  <si>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</si>
  <si>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</si>
  <si>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</si>
  <si>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</si>
  <si>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</si>
  <si>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</si>
  <si>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</si>
  <si>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</si>
  <si>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</si>
  <si>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</si>
  <si>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</si>
  <si>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</si>
  <si>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</si>
  <si>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</si>
  <si>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</si>
  <si>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</si>
  <si>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</si>
  <si>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</si>
  <si>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</si>
  <si>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</si>
  <si>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</si>
  <si>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</si>
  <si>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</si>
  <si>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</si>
  <si>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</si>
  <si>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</si>
  <si>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</si>
  <si>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</si>
  <si>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</si>
  <si>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</si>
  <si>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</si>
  <si>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</si>
  <si>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</si>
  <si>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</si>
  <si>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</si>
  <si>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</si>
  <si>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</si>
  <si>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</si>
  <si>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</si>
  <si>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</si>
  <si>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</si>
  <si>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</si>
  <si>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</si>
  <si>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</si>
  <si>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</si>
  <si>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</si>
  <si>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</si>
  <si>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</si>
  <si>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</si>
  <si>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</si>
  <si>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</si>
  <si>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</si>
  <si>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</si>
  <si>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</si>
  <si>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</si>
  <si>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</si>
  <si>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</si>
  <si>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</si>
  <si>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</si>
  <si>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</si>
  <si>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</si>
  <si>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</si>
  <si>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</si>
  <si>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</si>
  <si>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</si>
  <si>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</si>
  <si>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</si>
  <si>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</si>
  <si>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</si>
  <si>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</si>
  <si>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</si>
  <si>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</si>
  <si>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</si>
  <si>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</si>
  <si>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</si>
  <si>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</si>
  <si>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</si>
  <si>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</si>
  <si>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</si>
  <si>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</si>
  <si>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</si>
  <si>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</si>
  <si>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</si>
  <si>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</si>
  <si>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</si>
  <si>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</si>
  <si>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</si>
  <si>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</si>
  <si>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</si>
  <si>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</si>
  <si>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</si>
  <si>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</si>
  <si>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</si>
  <si>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</si>
  <si>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</si>
  <si>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</si>
  <si>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</si>
  <si>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</si>
  <si>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</si>
  <si>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</si>
  <si>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</si>
  <si>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</si>
  <si>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</si>
  <si>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</si>
  <si>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</si>
  <si>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</si>
  <si>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</si>
  <si>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</si>
  <si>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</si>
  <si>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</si>
  <si>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</si>
  <si>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</si>
  <si>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</si>
  <si>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</si>
  <si>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</si>
  <si>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</si>
  <si>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</si>
  <si>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</si>
  <si>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</si>
  <si>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</si>
  <si>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</si>
  <si>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</si>
  <si>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</si>
  <si>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</si>
  <si>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</si>
  <si>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</si>
  <si>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</si>
  <si>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</si>
  <si>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</si>
  <si>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</si>
  <si>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MA_09_11_REC100</t>
  </si>
  <si>
    <t>Los cuerpos geométricos</t>
  </si>
  <si>
    <t>Fotografía</t>
  </si>
  <si>
    <t>ver observaciones</t>
  </si>
  <si>
    <t>Pirámide hexagonal truncada y cono truncado como en la imagen de referencia</t>
  </si>
  <si>
    <t>Ilustración</t>
  </si>
  <si>
    <t>Tronco de cono como en la imagen de referencia, en el que se incluye la Fórmula 01 de la carpeta de fórmulas.</t>
  </si>
  <si>
    <t>Cono como el que se muestra en la imagen de referencia, con un plano que lo corta  y un cono truncado que sale de este corte, SIN las medidas que se indican en el cono truncado.</t>
  </si>
  <si>
    <t>Tronco de cono como en la imagen de referencia, en el que se incluye las Fórmulas 03 y 04 de la carpeta de fórmulas.</t>
  </si>
  <si>
    <t>Figura del "desarrollo" de un cono truncado, como se muestra en la imagen de referencia. Con la fórmula 02 de la carpeta de fórmulas</t>
  </si>
  <si>
    <t>Pirámide de base pentagonal y tronco de pirámide como en la imagen de referencia</t>
  </si>
  <si>
    <t>Tronco de pirámide como se muestra en la ilustración, con las medidas indicadas y la fórmula 05 de la carpeta de fórmulas.</t>
  </si>
  <si>
    <t>Desarrollo de un tronco de pirámide como se muestra en la imagen de referencia, con la fórmula 06 de la carpeta de fórmulas.</t>
  </si>
  <si>
    <t>Imagen como en la referencia, con las medidas indicadas y las fórmulas 07 y 08</t>
  </si>
  <si>
    <t>Imagen como en la referencia con las medidas indicadas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</si>
</sst>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7" val="0"/>
</file>

<file path=xl/ctrlProps/ctrlProp3.xml><?xml version="1.0" encoding="utf-8"?>
<formControlPr xmlns="http://schemas.microsoft.com/office/spreadsheetml/2009/9/main" objectType="Drop" dropLines="16" dropStyle="combo" dx="33" fmlaLink="$J$20" fmlaRange="$J$4:$J$19" noThreeD="1" sel="11" val="0"/>
</file>

<file path=xl/ctrlProps/ctrlProp4.xml><?xml version="1.0" encoding="utf-8"?>
<formControlPr xmlns="http://schemas.microsoft.com/office/spreadsheetml/2009/9/main" objectType="Drop" dropLines="16" dropStyle="combo" dx="33" fmlaLink="$K$44" fmlaRange="$K$4:$K$43" noThreeD="1" sel="19" val="15"/>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7" val="0"/>
</file>

<file path=xl/ctrlProps/ctrlProp7.xml><?xml version="1.0" encoding="utf-8"?>
<formControlPr xmlns="http://schemas.microsoft.com/office/spreadsheetml/2009/9/main" objectType="Drop" dropLines="16" dropStyle="combo" dx="33" fmlaLink="$J$20" fmlaRange="$J$4:$J$19" noThreeD="1" sel="11"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10</xdr:col>
      <xdr:colOff>234862</xdr:colOff>
      <xdr:row>9</xdr:row>
      <xdr:rowOff>135751</xdr:rowOff>
    </xdr:from>
    <xdr:to>
      <xdr:col>15</xdr:col>
      <xdr:colOff>358426</xdr:colOff>
      <xdr:row>9</xdr:row>
      <xdr:rowOff>1826712</xdr:rowOff>
    </xdr:to>
    <xdr:pic>
      <xdr:nvPicPr>
        <xdr:cNvPr id="2" name="inline_image" descr="http://thumb9.shutterstock.com/display_pic_with_logo/2507965/245136442/stock-photo-wood-geometric-shapes-on-a-wood-surface-cylinder-prism-cube-cone-polyhedron-and-sphere-24513644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23081" y="2262566"/>
          <a:ext cx="2380859" cy="16909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68296</xdr:colOff>
      <xdr:row>10</xdr:row>
      <xdr:rowOff>182671</xdr:rowOff>
    </xdr:from>
    <xdr:to>
      <xdr:col>16</xdr:col>
      <xdr:colOff>717246</xdr:colOff>
      <xdr:row>10</xdr:row>
      <xdr:rowOff>2238374</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56515" y="4279726"/>
          <a:ext cx="3741313" cy="20557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182672</xdr:colOff>
      <xdr:row>11</xdr:row>
      <xdr:rowOff>116685</xdr:rowOff>
    </xdr:from>
    <xdr:to>
      <xdr:col>18</xdr:col>
      <xdr:colOff>604904</xdr:colOff>
      <xdr:row>11</xdr:row>
      <xdr:rowOff>2457972</xdr:rowOff>
    </xdr:to>
    <xdr:pic>
      <xdr:nvPicPr>
        <xdr:cNvPr id="5" name="Imagen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570891" y="6523226"/>
          <a:ext cx="5184732" cy="23412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313151</xdr:colOff>
      <xdr:row>12</xdr:row>
      <xdr:rowOff>43162</xdr:rowOff>
    </xdr:from>
    <xdr:to>
      <xdr:col>20</xdr:col>
      <xdr:colOff>139351</xdr:colOff>
      <xdr:row>12</xdr:row>
      <xdr:rowOff>2553525</xdr:rowOff>
    </xdr:to>
    <xdr:grpSp>
      <xdr:nvGrpSpPr>
        <xdr:cNvPr id="9" name="Grupo 8"/>
        <xdr:cNvGrpSpPr/>
      </xdr:nvGrpSpPr>
      <xdr:grpSpPr>
        <a:xfrm>
          <a:off x="16701370" y="9150628"/>
          <a:ext cx="6258837" cy="2510363"/>
          <a:chOff x="16701370" y="9150628"/>
          <a:chExt cx="6258837" cy="2510363"/>
        </a:xfrm>
      </xdr:grpSpPr>
      <xdr:pic>
        <xdr:nvPicPr>
          <xdr:cNvPr id="6" name="Imagen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01370" y="9150628"/>
            <a:ext cx="5068212" cy="2510363"/>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 name="Imagen 7" descr="file:///C:/Users/Jorge/AppData/Local/Temp/CodeCogsEqn-1.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767637" y="9927569"/>
            <a:ext cx="3192570" cy="574331"/>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10</xdr:col>
      <xdr:colOff>597056</xdr:colOff>
      <xdr:row>13</xdr:row>
      <xdr:rowOff>39144</xdr:rowOff>
    </xdr:from>
    <xdr:to>
      <xdr:col>24</xdr:col>
      <xdr:colOff>22312</xdr:colOff>
      <xdr:row>13</xdr:row>
      <xdr:rowOff>3269032</xdr:rowOff>
    </xdr:to>
    <xdr:grpSp>
      <xdr:nvGrpSpPr>
        <xdr:cNvPr id="13" name="Grupo 12"/>
        <xdr:cNvGrpSpPr/>
      </xdr:nvGrpSpPr>
      <xdr:grpSpPr>
        <a:xfrm>
          <a:off x="16985275" y="11769247"/>
          <a:ext cx="9198167" cy="3229888"/>
          <a:chOff x="16985275" y="11769247"/>
          <a:chExt cx="9198167" cy="3229888"/>
        </a:xfrm>
      </xdr:grpSpPr>
      <xdr:pic>
        <xdr:nvPicPr>
          <xdr:cNvPr id="11" name="Imagen 1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985275" y="11769247"/>
            <a:ext cx="3791360" cy="322988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2" name="Imagen 11" descr="file:///C:/Users/Jorge/Downloads/CodeCogsEqn(2).pn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9637157" y="12711578"/>
            <a:ext cx="6546285" cy="93018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10</xdr:col>
      <xdr:colOff>291569</xdr:colOff>
      <xdr:row>17</xdr:row>
      <xdr:rowOff>117433</xdr:rowOff>
    </xdr:from>
    <xdr:to>
      <xdr:col>21</xdr:col>
      <xdr:colOff>702369</xdr:colOff>
      <xdr:row>17</xdr:row>
      <xdr:rowOff>2805309</xdr:rowOff>
    </xdr:to>
    <xdr:grpSp>
      <xdr:nvGrpSpPr>
        <xdr:cNvPr id="16" name="Grupo 15"/>
        <xdr:cNvGrpSpPr/>
      </xdr:nvGrpSpPr>
      <xdr:grpSpPr>
        <a:xfrm>
          <a:off x="16679788" y="21907501"/>
          <a:ext cx="7678506" cy="2687876"/>
          <a:chOff x="16679788" y="19819830"/>
          <a:chExt cx="7678506" cy="2687876"/>
        </a:xfrm>
      </xdr:grpSpPr>
      <xdr:pic>
        <xdr:nvPicPr>
          <xdr:cNvPr id="10" name="Imagen 9"/>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679788" y="19819830"/>
            <a:ext cx="3494031" cy="268787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4" name="Imagen 13" descr="file:///C:/Users/Jorge/Downloads/CodeCogsEqn(3).pn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9832876" y="20055674"/>
            <a:ext cx="3703396" cy="93938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Imagen 14" descr="file:///C:/Users/Jorge/Downloads/CodeCogsEqn(4).png"/>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881657" y="21346438"/>
            <a:ext cx="4476637" cy="990991"/>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10</xdr:col>
      <xdr:colOff>482843</xdr:colOff>
      <xdr:row>13</xdr:row>
      <xdr:rowOff>2531301</xdr:rowOff>
    </xdr:from>
    <xdr:to>
      <xdr:col>17</xdr:col>
      <xdr:colOff>6393</xdr:colOff>
      <xdr:row>14</xdr:row>
      <xdr:rowOff>1453281</xdr:rowOff>
    </xdr:to>
    <xdr:pic>
      <xdr:nvPicPr>
        <xdr:cNvPr id="17" name="Imagen 16"/>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871062" y="14261404"/>
          <a:ext cx="3450982" cy="23144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208766</xdr:colOff>
      <xdr:row>15</xdr:row>
      <xdr:rowOff>31369</xdr:rowOff>
    </xdr:from>
    <xdr:to>
      <xdr:col>19</xdr:col>
      <xdr:colOff>213724</xdr:colOff>
      <xdr:row>16</xdr:row>
      <xdr:rowOff>5611</xdr:rowOff>
    </xdr:to>
    <xdr:grpSp>
      <xdr:nvGrpSpPr>
        <xdr:cNvPr id="21" name="Grupo 20"/>
        <xdr:cNvGrpSpPr/>
      </xdr:nvGrpSpPr>
      <xdr:grpSpPr>
        <a:xfrm>
          <a:off x="16596985" y="16680547"/>
          <a:ext cx="5602527" cy="2531639"/>
          <a:chOff x="16481400" y="16557842"/>
          <a:chExt cx="6422702" cy="2902255"/>
        </a:xfrm>
      </xdr:grpSpPr>
      <xdr:pic>
        <xdr:nvPicPr>
          <xdr:cNvPr id="20" name="Imagen 19"/>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481400" y="16557842"/>
            <a:ext cx="3415281" cy="290225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9" name="Imagen 18" descr="file:///C:/Users/Jorge/AppData/Local/Temp/CodeCogsEqn-2.png"/>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9780685" y="18020747"/>
            <a:ext cx="3123417" cy="83823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10</xdr:col>
      <xdr:colOff>422985</xdr:colOff>
      <xdr:row>16</xdr:row>
      <xdr:rowOff>39144</xdr:rowOff>
    </xdr:from>
    <xdr:to>
      <xdr:col>20</xdr:col>
      <xdr:colOff>540314</xdr:colOff>
      <xdr:row>16</xdr:row>
      <xdr:rowOff>2530780</xdr:rowOff>
    </xdr:to>
    <xdr:grpSp>
      <xdr:nvGrpSpPr>
        <xdr:cNvPr id="24" name="Grupo 23"/>
        <xdr:cNvGrpSpPr/>
      </xdr:nvGrpSpPr>
      <xdr:grpSpPr>
        <a:xfrm>
          <a:off x="16811204" y="19245719"/>
          <a:ext cx="6549966" cy="2491636"/>
          <a:chOff x="16811204" y="19245719"/>
          <a:chExt cx="6549966" cy="2491636"/>
        </a:xfrm>
      </xdr:grpSpPr>
      <xdr:pic>
        <xdr:nvPicPr>
          <xdr:cNvPr id="22" name="Imagen 21"/>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6811204" y="19245719"/>
            <a:ext cx="2221963" cy="249163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3" name="Imagen 22" descr="file:///C:/Users/Jorge/AppData/Local/Temp/CodeCogsEqn-3.png"/>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9154383" y="19887265"/>
            <a:ext cx="4206787" cy="75158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10</xdr:col>
      <xdr:colOff>589557</xdr:colOff>
      <xdr:row>17</xdr:row>
      <xdr:rowOff>2674829</xdr:rowOff>
    </xdr:from>
    <xdr:to>
      <xdr:col>21</xdr:col>
      <xdr:colOff>273485</xdr:colOff>
      <xdr:row>18</xdr:row>
      <xdr:rowOff>2074625</xdr:rowOff>
    </xdr:to>
    <xdr:grpSp>
      <xdr:nvGrpSpPr>
        <xdr:cNvPr id="27" name="Grupo 26"/>
        <xdr:cNvGrpSpPr/>
      </xdr:nvGrpSpPr>
      <xdr:grpSpPr>
        <a:xfrm>
          <a:off x="16977776" y="24464897"/>
          <a:ext cx="6951634" cy="2335584"/>
          <a:chOff x="16977776" y="24464897"/>
          <a:chExt cx="6951634" cy="2335584"/>
        </a:xfrm>
      </xdr:grpSpPr>
      <xdr:pic>
        <xdr:nvPicPr>
          <xdr:cNvPr id="25" name="Imagen 24"/>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6977776" y="24464897"/>
            <a:ext cx="3493798" cy="232253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6" name="Imagen 25" descr="file:///C:/Users/Jorge/AppData/Local/Temp/CodeCogsEqn-4.pn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0863663" y="24719389"/>
            <a:ext cx="2497247" cy="97697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3" name="Imagen 32"/>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20745257" y="25769692"/>
            <a:ext cx="3184153" cy="103078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10</xdr:col>
      <xdr:colOff>177660</xdr:colOff>
      <xdr:row>19</xdr:row>
      <xdr:rowOff>156575</xdr:rowOff>
    </xdr:from>
    <xdr:to>
      <xdr:col>19</xdr:col>
      <xdr:colOff>132045</xdr:colOff>
      <xdr:row>20</xdr:row>
      <xdr:rowOff>914139</xdr:rowOff>
    </xdr:to>
    <xdr:pic>
      <xdr:nvPicPr>
        <xdr:cNvPr id="35" name="Imagen 34"/>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6565879" y="27270205"/>
          <a:ext cx="5551954" cy="22841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hutterstock.com/pic-245136442/stock-photo-wood-geometric-shapes-on-a-wood-surface-cylinder-prism-cube-cone-polyhedron-and-sphere.html?src=BMuPoILWFWnMGlrAgcquFg-1-2"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73" zoomScaleNormal="73" zoomScalePageLayoutView="140" workbookViewId="0">
      <pane ySplit="9" topLeftCell="A10" activePane="bottomLeft" state="frozen"/>
      <selection pane="bottomLeft" activeCell="K20" sqref="K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9</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c r="D5" s="89"/>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155.25" customHeight="1" x14ac:dyDescent="0.25">
      <c r="A10" s="12" t="str">
        <f>IF(OR(B10&lt;&gt;"",J10&lt;&gt;""),"IMG01","")</f>
        <v>IMG01</v>
      </c>
      <c r="B10" s="108">
        <v>245136442</v>
      </c>
      <c r="C10" s="20" t="str">
        <f t="shared" ref="C10:C41" si="0">IF(OR(B10&lt;&gt;"",J10&lt;&gt;""),IF($G$4="Recurso",CONCATENATE($G$4," ",$G$5),$G$4),"")</f>
        <v>Recurso Diaporama F1</v>
      </c>
      <c r="D10" s="63" t="s">
        <v>189</v>
      </c>
      <c r="E10" s="63" t="s">
        <v>155</v>
      </c>
      <c r="F10" s="13" t="str">
        <f t="shared" ref="F10" ca="1" si="1">IF(OR(B10&lt;&gt;"",J10&lt;&gt;""),CONCATENATE($C$7,"_",$A10,IF($G$4="Cuaderno de Estudio","_small",CONCATENATE(IF(I10="","","n"),IF(LEFT($G$5,1)="F",".jpg",".png")))),"")</f>
        <v>MA_09_11_REC100_IMG01.png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c r="O10" s="2" t="str">
        <f>'Definición técnica de imagenes'!A12</f>
        <v>M12D</v>
      </c>
    </row>
    <row r="11" spans="1:16" s="11" customFormat="1" ht="181.5" customHeight="1" x14ac:dyDescent="0.25">
      <c r="A11" s="12" t="str">
        <f t="shared" ref="A11:A18" si="3">IF(OR(B11&lt;&gt;"",J11&lt;&gt;""),CONCATENATE(LEFT(A10,3),IF(MID(A10,4,2)+1&lt;10,CONCATENATE("0",MID(A10,4,2)+1))),"")</f>
        <v>IMG02</v>
      </c>
      <c r="B11" s="62" t="s">
        <v>190</v>
      </c>
      <c r="C11" s="20" t="str">
        <f t="shared" si="0"/>
        <v>Recurso Diaporama F1</v>
      </c>
      <c r="D11" s="63" t="s">
        <v>192</v>
      </c>
      <c r="E11" s="63" t="s">
        <v>155</v>
      </c>
      <c r="F11" s="13" t="str">
        <f t="shared" ref="F11:F74" ca="1" si="4">IF(OR(B11&lt;&gt;"",J11&lt;&gt;""),CONCATENATE($C$7,"_",$A11,IF($G$4="Cuaderno de Estudio","_small",CONCATENATE(IF(I11="","","n"),IF(LEFT($G$5,1)="F",".jpg",".png")))),"")</f>
        <v>MA_09_11_REC100_IMG02.png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191</v>
      </c>
      <c r="K11" s="65"/>
      <c r="O11" s="2" t="str">
        <f>'Definición técnica de imagenes'!A13</f>
        <v>M101</v>
      </c>
    </row>
    <row r="12" spans="1:16" s="11" customFormat="1" ht="212.25" customHeight="1" x14ac:dyDescent="0.25">
      <c r="A12" s="12" t="str">
        <f t="shared" si="3"/>
        <v>IMG03</v>
      </c>
      <c r="B12" s="62" t="s">
        <v>190</v>
      </c>
      <c r="C12" s="20" t="str">
        <f t="shared" si="0"/>
        <v>Recurso Diaporama F1</v>
      </c>
      <c r="D12" s="63" t="s">
        <v>192</v>
      </c>
      <c r="E12" s="63" t="s">
        <v>155</v>
      </c>
      <c r="F12" s="13" t="str">
        <f t="shared" ca="1" si="4"/>
        <v>MA_09_11_REC100_IMG03.png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4"/>
      <c r="O12" s="2" t="str">
        <f>'Definición técnica de imagenes'!A18</f>
        <v>Diaporama F1</v>
      </c>
    </row>
    <row r="13" spans="1:16" s="11" customFormat="1" ht="206.25" customHeight="1" x14ac:dyDescent="0.25">
      <c r="A13" s="12" t="str">
        <f t="shared" si="3"/>
        <v>IMG04</v>
      </c>
      <c r="B13" s="62" t="s">
        <v>190</v>
      </c>
      <c r="C13" s="20" t="str">
        <f t="shared" si="0"/>
        <v>Recurso Diaporama F1</v>
      </c>
      <c r="D13" s="63" t="s">
        <v>192</v>
      </c>
      <c r="E13" s="63" t="s">
        <v>155</v>
      </c>
      <c r="F13" s="13" t="str">
        <f t="shared" ca="1" si="4"/>
        <v>MA_09_11_REC100_IMG04.png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193</v>
      </c>
      <c r="K13"/>
      <c r="O13" s="2" t="str">
        <f>'Definición técnica de imagenes'!A19</f>
        <v>F4</v>
      </c>
    </row>
    <row r="14" spans="1:16" s="11" customFormat="1" ht="267" customHeight="1" x14ac:dyDescent="0.25">
      <c r="A14" s="12" t="str">
        <f t="shared" si="3"/>
        <v>IMG05</v>
      </c>
      <c r="B14" s="62" t="s">
        <v>190</v>
      </c>
      <c r="C14" s="20" t="str">
        <f t="shared" si="0"/>
        <v>Recurso Diaporama F1</v>
      </c>
      <c r="D14" s="63" t="s">
        <v>192</v>
      </c>
      <c r="E14" s="63" t="s">
        <v>155</v>
      </c>
      <c r="F14" s="13" t="str">
        <f t="shared" ca="1" si="4"/>
        <v>MA_09_11_REC100_IMG05.png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196</v>
      </c>
      <c r="K14"/>
      <c r="O14" s="2" t="str">
        <f>'Definición técnica de imagenes'!A22</f>
        <v>F6</v>
      </c>
    </row>
    <row r="15" spans="1:16" s="11" customFormat="1" ht="120" customHeight="1" x14ac:dyDescent="0.25">
      <c r="A15" s="12" t="str">
        <f t="shared" si="3"/>
        <v>IMG06</v>
      </c>
      <c r="B15" s="62" t="s">
        <v>190</v>
      </c>
      <c r="C15" s="20" t="str">
        <f t="shared" si="0"/>
        <v>Recurso Diaporama F1</v>
      </c>
      <c r="D15" s="63" t="s">
        <v>192</v>
      </c>
      <c r="E15" s="63" t="s">
        <v>155</v>
      </c>
      <c r="F15" s="13" t="str">
        <f t="shared" ca="1" si="4"/>
        <v>MA_09_11_REC100_IMG06.png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197</v>
      </c>
      <c r="K15" s="66"/>
      <c r="O15" s="2" t="str">
        <f>'Definición técnica de imagenes'!A24</f>
        <v>F6B</v>
      </c>
    </row>
    <row r="16" spans="1:16" s="11" customFormat="1" ht="201" customHeight="1" x14ac:dyDescent="0.25">
      <c r="A16" s="12" t="str">
        <f t="shared" si="3"/>
        <v>IMG07</v>
      </c>
      <c r="B16" s="62" t="s">
        <v>190</v>
      </c>
      <c r="C16" s="20" t="str">
        <f t="shared" si="0"/>
        <v>Recurso Diaporama F1</v>
      </c>
      <c r="D16" s="63" t="s">
        <v>192</v>
      </c>
      <c r="E16" s="63" t="s">
        <v>155</v>
      </c>
      <c r="F16" s="13" t="str">
        <f t="shared" ca="1" si="4"/>
        <v>MA_09_11_REC100_IMG07.png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198</v>
      </c>
      <c r="K16"/>
      <c r="O16" s="2" t="str">
        <f>'Definición técnica de imagenes'!A25</f>
        <v>F7</v>
      </c>
    </row>
    <row r="17" spans="1:15" s="11" customFormat="1" ht="203.25" customHeight="1" x14ac:dyDescent="0.25">
      <c r="A17" s="12" t="str">
        <f t="shared" si="3"/>
        <v>IMG08</v>
      </c>
      <c r="B17" s="62" t="s">
        <v>190</v>
      </c>
      <c r="C17" s="20" t="str">
        <f t="shared" si="0"/>
        <v>Recurso Diaporama F1</v>
      </c>
      <c r="D17" s="63" t="s">
        <v>192</v>
      </c>
      <c r="E17" s="63" t="s">
        <v>155</v>
      </c>
      <c r="F17" s="13" t="str">
        <f t="shared" ca="1" si="4"/>
        <v>MA_09_11_REC100_IMG08.png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199</v>
      </c>
      <c r="K17"/>
      <c r="O17" s="2" t="str">
        <f>'Definición técnica de imagenes'!A27</f>
        <v>F7B</v>
      </c>
    </row>
    <row r="18" spans="1:15" s="11" customFormat="1" ht="231" customHeight="1" x14ac:dyDescent="0.25">
      <c r="A18" s="12" t="str">
        <f t="shared" si="3"/>
        <v>IMG09</v>
      </c>
      <c r="B18" s="62" t="s">
        <v>190</v>
      </c>
      <c r="C18" s="20" t="str">
        <f t="shared" si="0"/>
        <v>Recurso Diaporama F1</v>
      </c>
      <c r="D18" s="63" t="s">
        <v>192</v>
      </c>
      <c r="E18" s="63" t="s">
        <v>155</v>
      </c>
      <c r="F18" s="13" t="str">
        <f t="shared" ca="1" si="4"/>
        <v>MA_09_11_REC100_IMG09.png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195</v>
      </c>
      <c r="K18"/>
      <c r="O18" s="2" t="str">
        <f>'Definición técnica de imagenes'!A30</f>
        <v>F8</v>
      </c>
    </row>
    <row r="19" spans="1:15" s="11" customFormat="1" ht="187.5" customHeight="1" x14ac:dyDescent="0.3">
      <c r="A19" s="12" t="str">
        <f t="shared" ref="A19:A50" si="6">IF(OR(B19&lt;&gt;"",J19&lt;&gt;""),CONCATENATE(LEFT(A18,3),IF(MID(A18,4,2)+1&lt;10,CONCATENATE("0",MID(A18,4,2)+1),MID(A18,4,2)+1)),"")</f>
        <v>IMG10</v>
      </c>
      <c r="B19" s="62" t="s">
        <v>190</v>
      </c>
      <c r="C19" s="20" t="str">
        <f t="shared" si="0"/>
        <v>Recurso Diaporama F1</v>
      </c>
      <c r="D19" s="63" t="s">
        <v>192</v>
      </c>
      <c r="E19" s="63" t="s">
        <v>155</v>
      </c>
      <c r="F19" s="13" t="str">
        <f t="shared" ca="1" si="4"/>
        <v>MA_09_11_REC100_IMG10.png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200</v>
      </c>
      <c r="K19" s="68"/>
      <c r="O19" s="2" t="str">
        <f>'Definición técnica de imagenes'!A31</f>
        <v>F10</v>
      </c>
    </row>
    <row r="20" spans="1:15" s="11" customFormat="1" ht="120" customHeight="1" x14ac:dyDescent="0.25">
      <c r="A20" s="12" t="str">
        <f t="shared" si="6"/>
        <v>IMG11</v>
      </c>
      <c r="B20" s="62" t="s">
        <v>190</v>
      </c>
      <c r="C20" s="20" t="str">
        <f t="shared" si="0"/>
        <v>Recurso Diaporama F1</v>
      </c>
      <c r="D20" s="63" t="s">
        <v>192</v>
      </c>
      <c r="E20" s="63" t="s">
        <v>155</v>
      </c>
      <c r="F20" s="13" t="str">
        <f t="shared" ca="1" si="4"/>
        <v>MA_09_11_REC100_IMG11.png</v>
      </c>
      <c r="G20" s="13" t="str">
        <f ca="1">IF($F20&lt;&gt;"",IF($G$4="Recurso",VLOOKUP($E20,OFFSET('Definición técnica de imagenes'!$A$1,MATCH($G$5,'Definición técnica de imagenes'!$A$1:$A$104,0)-1,1,COUNTIF('Definición técnica de imagenes'!$A$3:$A$102,$G$5),5),5,FALSE),'Definición técnica de imagenes'!$F$16),"")</f>
        <v>950 x 608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201</v>
      </c>
      <c r="K20" s="66"/>
      <c r="O20" s="2" t="str">
        <f>'Definición técnica de imagenes'!A32</f>
        <v>F10B</v>
      </c>
    </row>
    <row r="21" spans="1:15" s="11" customFormat="1" ht="120"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20"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c r="O22" s="2" t="str">
        <f>'Definición técnica de imagenes'!A34</f>
        <v>F12</v>
      </c>
    </row>
    <row r="23" spans="1:15" s="11" customFormat="1" ht="120"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20"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75"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245136442/stock-photo-wood-geometric-shapes-on-a-wood-surface-cylinder-prism-cube-cone-polyhedron-and-sphere.html?src=BMuPoILWFWnMGlrAgcquFg-1-2"/>
  </hyperlinks>
  <pageMargins left="0.75" right="0.75" top="1" bottom="1" header="0.5" footer="0.5"/>
  <pageSetup orientation="portrait" horizontalDpi="4294967292" verticalDpi="4294967292"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6"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MA_09_11_CO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SolicitudGrafica_MA_09_11_CO.xls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MA_09_11_REC190</v>
      </c>
      <c r="E17" s="99"/>
      <c r="F17" s="100"/>
      <c r="J17" s="22">
        <v>14</v>
      </c>
      <c r="K17" s="22">
        <v>14</v>
      </c>
    </row>
    <row r="18" spans="1:11" ht="79.5" thickBot="1" x14ac:dyDescent="0.3">
      <c r="A18" s="33" t="s">
        <v>48</v>
      </c>
      <c r="B18" s="31"/>
      <c r="C18" s="59" t="s">
        <v>120</v>
      </c>
      <c r="D18" s="90" t="str">
        <f>CONCATENATE("SolicitudGrafica_",D17,".xls")</f>
        <v>SolicitudGrafica_MA_09_11_REC190.xls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7</v>
      </c>
      <c r="J20" s="22">
        <v>11</v>
      </c>
      <c r="K20" s="22">
        <v>17</v>
      </c>
    </row>
    <row r="21" spans="1:11" x14ac:dyDescent="0.25">
      <c r="H21" s="22" t="str">
        <f>IF(INDEX(H4:H7,H20)=H4,"MA",IF(INDEX(H4:H7,H20)=H5,"CN",IF(INDEX(H4:H7,H20)=H6,"CS",IF(INDEX(H4:H7,H20)=H7,"LE"))))</f>
        <v>MA</v>
      </c>
      <c r="I21" s="22" t="str">
        <f>CONCATENATE(IF((I20+2)&lt;10,"0",""),I20+2)</f>
        <v>09</v>
      </c>
      <c r="J21" s="22" t="str">
        <f>CONCATENATE(IF(J20&lt;10,"0",""),J20)</f>
        <v>11</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19</v>
      </c>
    </row>
    <row r="45" spans="11:11" x14ac:dyDescent="0.25">
      <c r="K45" s="22" t="str">
        <f>CONCATENATE("REC",K44,0)</f>
        <v>REC190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2016-03-03T01:52:16Z</dcterms:modified>
</cp:coreProperties>
</file>