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codeName="ThisWorkbook" autoCompressPictures="0"/>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19200" windowHeight="89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44525"/>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H19" i="1"/>
  <c r="H18" i="1"/>
  <c r="H17" i="1"/>
  <c r="H16" i="1"/>
  <c r="H15" i="1"/>
  <c r="H14" i="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I10" i="1"/>
  <c r="C10" i="1"/>
  <c r="A10" i="1"/>
  <c r="A11" i="1" s="1"/>
  <c r="A12" i="1" s="1"/>
  <c r="F12" i="1" s="1"/>
  <c r="G12" i="1" s="1"/>
  <c r="M8" i="1"/>
  <c r="M7" i="1"/>
  <c r="M6" i="1"/>
  <c r="M5" i="1"/>
  <c r="F5" i="1"/>
  <c r="M4" i="1"/>
  <c r="M3" i="1"/>
  <c r="M2" i="1"/>
  <c r="M1" i="1"/>
  <c r="E9" i="1" s="1"/>
  <c r="F11" i="1" l="1"/>
  <c r="G11" i="1" s="1"/>
  <c r="H10" i="1"/>
  <c r="A13" i="1"/>
  <c r="F13" i="1" s="1"/>
  <c r="G13" i="1" s="1"/>
  <c r="F10" i="1"/>
  <c r="G10" i="1" s="1"/>
  <c r="A14" i="1" l="1"/>
  <c r="F14" i="1" s="1"/>
  <c r="G14" i="1" s="1"/>
  <c r="A15" i="1" l="1"/>
  <c r="F15" i="1" s="1"/>
  <c r="G15" i="1" s="1"/>
  <c r="A16" i="1" l="1"/>
  <c r="F16" i="1" s="1"/>
  <c r="G16" i="1" s="1"/>
  <c r="A17" i="1" l="1"/>
  <c r="F17" i="1" s="1"/>
  <c r="G17" i="1" s="1"/>
  <c r="A18" i="1" l="1"/>
  <c r="F18" i="1" s="1"/>
  <c r="G18" i="1" s="1"/>
  <c r="A19" i="1" l="1"/>
  <c r="F19" i="1" s="1"/>
  <c r="G19" i="1" s="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<sst xmlns="http://schemas.openxmlformats.org/spreadsheetml/2006/main" count="381" uniqueCount="206">
  <si>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</si>
  <si>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</si>
  <si>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</si>
  <si>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</si>
  <si>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</si>
  <si>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</si>
  <si>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</si>
  <si>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</si>
  <si>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</si>
  <si>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</si>
  <si>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</si>
  <si>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</si>
  <si>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</si>
  <si>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</si>
  <si>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</si>
  <si>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</si>
  <si>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</si>
  <si>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</si>
  <si>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</si>
  <si>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</si>
  <si>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</si>
  <si>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</si>
  <si>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</si>
  <si>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</si>
  <si>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</si>
  <si>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</si>
  <si>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</si>
  <si>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</si>
  <si>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</si>
  <si>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</si>
  <si>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</si>
  <si>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</si>
  <si>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</si>
  <si>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</si>
  <si>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</si>
  <si>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</si>
  <si>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</si>
  <si>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</si>
  <si>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</si>
  <si>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</si>
  <si>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</si>
  <si>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</si>
  <si>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</si>
  <si>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</si>
  <si>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</si>
  <si>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</si>
  <si>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</si>
  <si>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</si>
  <si>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</si>
  <si>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</si>
  <si>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</si>
  <si>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</si>
  <si>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</si>
  <si>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</si>
  <si>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</si>
  <si>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</si>
  <si>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</si>
  <si>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</si>
  <si>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</si>
  <si>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</si>
  <si>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</si>
  <si>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</si>
  <si>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</si>
  <si>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</si>
  <si>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</si>
  <si>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</si>
  <si>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</si>
  <si>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</si>
  <si>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</si>
  <si>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</si>
  <si>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</si>
  <si>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</si>
  <si>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</si>
  <si>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</si>
  <si>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</si>
  <si>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</si>
  <si>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</si>
  <si>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</si>
  <si>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</si>
  <si>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</si>
  <si>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</si>
  <si>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</si>
  <si>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</si>
  <si>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</si>
  <si>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</si>
  <si>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</si>
  <si>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</si>
  <si>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</si>
  <si>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</si>
  <si>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</si>
  <si>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</si>
  <si>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</si>
  <si>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</si>
  <si>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</si>
  <si>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</si>
  <si>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</si>
  <si>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</si>
  <si>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</si>
  <si>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</si>
  <si>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</si>
  <si>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</si>
  <si>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</si>
  <si>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</si>
  <si>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</si>
  <si>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</si>
  <si>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</si>
  <si>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</si>
  <si>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</si>
  <si>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</si>
  <si>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</si>
  <si>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</si>
  <si>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</si>
  <si>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</si>
  <si>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</si>
  <si>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</si>
  <si>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</si>
  <si>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</si>
  <si>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</si>
  <si>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</si>
  <si>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</si>
  <si>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</si>
  <si>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</si>
  <si>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</si>
  <si>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</si>
  <si>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</si>
  <si>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</si>
  <si>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</si>
  <si>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</si>
  <si>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</si>
  <si>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</si>
  <si>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</si>
  <si>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</si>
  <si>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</si>
  <si>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</si>
  <si>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</si>
  <si>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</si>
  <si>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</si>
  <si>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</si>
  <si>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</si>
  <si>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</si>
  <si>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</si>
  <si>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</si>
  <si>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</si>
  <si>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</si>
  <si>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</si>
  <si>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</si>
  <si>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</si>
  <si>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</si>
  <si>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</si>
  <si>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</si>
  <si>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</si>
  <si>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</si>
  <si>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</si>
  <si>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</si>
  <si>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</si>
  <si>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</si>
  <si>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</si>
  <si>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</si>
  <si>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</si>
  <si>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</si>
  <si>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</si>
  <si>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</si>
  <si>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</si>
  <si>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</si>
  <si>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</si>
  <si>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</si>
  <si>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</si>
  <si>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</si>
  <si>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</si>
  <si>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</si>
  <si>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</si>
  <si>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</si>
  <si>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</si>
  <si>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</si>
  <si>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</si>
  <si>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</si>
  <si>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</si>
  <si>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</si>
  <si>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</si>
  <si>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</si>
  <si>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</si>
  <si>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</si>
  <si>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</si>
  <si>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</si>
  <si>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</si>
  <si>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</si>
  <si>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</si>
  <si>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http://thumb101.shutterstock.com/display_pic_with_logo/1185467/117304987/stock-vector-detailed-illustration-of-a-mathematical-place-value-abacus-117304987.jpg</t>
  </si>
  <si>
    <t>Imagen para la Ficha 1 del rescurso</t>
  </si>
  <si>
    <t>http://thumb7.shutterstock.com/display_pic_with_logo/72972/72972,1297205642,1/stock-photo--d-bitmap-illustrations-of-business-pie-charts-jpeg-file-has-clipping-path-70776361.jpg</t>
  </si>
  <si>
    <t>http://thumb7.shutterstock.com/display_pic_with_logo/783025/252531739/stock-photo-small-house-and-gold-stack-coins-the-concept-of-purchase-of-habitation-252531739.jpg</t>
  </si>
  <si>
    <t>Imagen para la Ficha 3 del recurso</t>
  </si>
  <si>
    <t>Imagen para la Ficha 2 del recurso</t>
  </si>
  <si>
    <t>http://thumb1.shutterstock.com/display_pic_with_logo/848977/130234448/stock-vector-cartoon-of-postman-or-mailman-130234448.jpg</t>
  </si>
  <si>
    <t>Imagen para la Ficha 4 del recurso</t>
  </si>
  <si>
    <t>http://thumb7.shutterstock.com/display_pic_with_logo/250462/250462,1296437815,1/stock-photo--pepperoni-italian-pizza-on-a-white-background-70208029.jpg</t>
  </si>
  <si>
    <t>Imagen para la Ficha 5 del recurso</t>
  </si>
  <si>
    <t>Imagen para la Ficha 6 del recurso</t>
  </si>
  <si>
    <t>http://thumb9.shutterstock.com/display_pic_with_logo/858322/246214372/stock-photo-slice-apricots-isolated-on-white-background-clipping-path-246214372.jpg</t>
  </si>
  <si>
    <t>Imagen para la Ficha 7 del recurso</t>
  </si>
  <si>
    <t>Imagen para la Ficha 8 del recurso</t>
  </si>
  <si>
    <t>http://thumb7.shutterstock.com/display_pic_with_logo/2502682/324829205/stock-vector-thermometer-icon-vector-celsius-and-fahrenheit-measuring-hot-and-cold-temperature-sun-and-324829205.jpg</t>
  </si>
  <si>
    <t>Imagen para la Ficha 9 del recurso</t>
  </si>
  <si>
    <t>http://thumb1.shutterstock.com/display_pic_with_logo/2526730/248525290/stock-vector-weighing-yourself-icon-with-long-shadow-with-digital-digit-weighing-apparatus-248525290.jpg</t>
  </si>
  <si>
    <t>http://thumb7.shutterstock.com/display_pic_with_logo/1583618/181699739/stock-vector-set-of-pieces-of-woven-fabric-with-embroidered-red-border-181699739.jpg</t>
  </si>
  <si>
    <t>Imagen para la Ficha 10 del recurso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</si>
</sst>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8">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8" fillId="0" borderId="0" xfId="0" applyFont="1" applyBorder="1"/>
    <xf numFmtId="0" fontId="9"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0"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2" fillId="2" borderId="5" xfId="0" applyFont="1" applyFill="1" applyBorder="1"/>
    <xf numFmtId="164" fontId="8" fillId="0" borderId="0" xfId="0" applyNumberFormat="1" applyFont="1" applyBorder="1" applyAlignment="1">
      <alignment horizontal="center"/>
    </xf>
    <xf numFmtId="0" fontId="14" fillId="8" borderId="0" xfId="0" applyFont="1" applyFill="1" applyAlignment="1">
      <alignment horizontal="center" vertical="center" wrapText="1"/>
    </xf>
    <xf numFmtId="0" fontId="15" fillId="0" borderId="28" xfId="0" applyFont="1" applyFill="1" applyBorder="1" applyAlignment="1">
      <alignment vertical="center" wrapText="1"/>
    </xf>
    <xf numFmtId="0" fontId="0" fillId="0" borderId="0" xfId="0" applyFill="1" applyAlignment="1">
      <alignment vertical="center" wrapText="1"/>
    </xf>
    <xf numFmtId="0" fontId="15" fillId="0" borderId="29" xfId="0" applyFont="1" applyFill="1" applyBorder="1" applyAlignment="1">
      <alignment vertical="center" wrapText="1"/>
    </xf>
    <xf numFmtId="0" fontId="16" fillId="0" borderId="29" xfId="0" applyFont="1" applyFill="1" applyBorder="1" applyAlignment="1">
      <alignment vertical="center" wrapText="1"/>
    </xf>
    <xf numFmtId="0" fontId="15" fillId="0" borderId="29" xfId="0" applyFont="1" applyBorder="1" applyAlignment="1">
      <alignment vertical="center" wrapText="1"/>
    </xf>
    <xf numFmtId="0" fontId="17" fillId="0" borderId="29" xfId="0" applyFont="1" applyBorder="1" applyAlignment="1">
      <alignment vertical="center" wrapText="1"/>
    </xf>
    <xf numFmtId="0" fontId="16" fillId="0" borderId="29" xfId="0" applyFont="1" applyBorder="1" applyAlignment="1">
      <alignment vertical="center" wrapText="1"/>
    </xf>
    <xf numFmtId="0" fontId="18" fillId="0" borderId="0" xfId="0" applyFont="1" applyAlignment="1">
      <alignment vertical="center" wrapText="1"/>
    </xf>
    <xf numFmtId="0" fontId="19" fillId="0" borderId="29" xfId="0" applyFont="1" applyFill="1" applyBorder="1" applyAlignment="1">
      <alignment vertical="center" wrapText="1"/>
    </xf>
    <xf numFmtId="0" fontId="20" fillId="0" borderId="0" xfId="0" applyFont="1" applyAlignment="1">
      <alignment vertical="center" wrapText="1"/>
    </xf>
    <xf numFmtId="0" fontId="10"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9" fillId="5" borderId="32" xfId="0" applyFont="1" applyFill="1" applyBorder="1" applyAlignment="1">
      <alignment horizontal="center" vertical="center"/>
    </xf>
    <xf numFmtId="0" fontId="8" fillId="0" borderId="0" xfId="0" applyNumberFormat="1" applyFont="1" applyBorder="1" applyAlignment="1">
      <alignment horizontal="center"/>
    </xf>
    <xf numFmtId="0" fontId="10" fillId="0" borderId="33" xfId="0" applyFont="1" applyBorder="1" applyAlignment="1">
      <alignment vertical="center" wrapText="1"/>
    </xf>
    <xf numFmtId="0" fontId="0" fillId="0" borderId="31" xfId="0" quotePrefix="1" applyBorder="1" applyAlignment="1">
      <alignment vertical="center" wrapText="1"/>
    </xf>
    <xf numFmtId="0" fontId="13"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5" fillId="0" borderId="0" xfId="0" applyFont="1" applyBorder="1" applyAlignment="1">
      <alignment vertical="center" wrapText="1"/>
    </xf>
    <xf numFmtId="0" fontId="15"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2" fillId="0" borderId="29" xfId="0" applyFont="1" applyBorder="1" applyAlignment="1">
      <alignment vertical="center" wrapText="1"/>
    </xf>
    <xf numFmtId="0" fontId="22" fillId="0" borderId="29" xfId="0" applyFont="1" applyFill="1" applyBorder="1" applyAlignment="1">
      <alignment vertical="center" wrapText="1"/>
    </xf>
    <xf numFmtId="0" fontId="21"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8" fillId="0" borderId="27" xfId="0" applyNumberFormat="1" applyFont="1" applyBorder="1" applyAlignment="1" applyProtection="1">
      <alignment horizontal="center"/>
      <protection locked="0"/>
    </xf>
    <xf numFmtId="164" fontId="8" fillId="0" borderId="26" xfId="0" applyNumberFormat="1" applyFont="1" applyBorder="1" applyAlignment="1" applyProtection="1">
      <alignment horizontal="center"/>
      <protection locked="0"/>
    </xf>
    <xf numFmtId="0" fontId="9"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1" fillId="6" borderId="14" xfId="0" applyFont="1" applyFill="1" applyBorder="1" applyAlignment="1">
      <alignment horizontal="center" vertical="center" wrapText="1"/>
    </xf>
    <xf numFmtId="0" fontId="11" fillId="6" borderId="15" xfId="0" applyFont="1" applyFill="1" applyBorder="1" applyAlignment="1">
      <alignment horizontal="center" vertical="center" wrapText="1"/>
    </xf>
    <xf numFmtId="0" fontId="11" fillId="6" borderId="16"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4" fillId="8" borderId="0" xfId="0" applyFont="1" applyFill="1" applyAlignment="1">
      <alignment horizontal="center" vertical="center" wrapText="1"/>
    </xf>
    <xf numFmtId="0" fontId="14"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topLeftCell="E1" zoomScale="80" zoomScaleNormal="80" zoomScalePageLayoutView="140" workbookViewId="0">
      <pane ySplit="9" topLeftCell="A19" activePane="bottomLeft" state="frozen"/>
      <selection pane="bottomLeft" activeCell="K19" sqref="K19"/>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M5A</v>
      </c>
    </row>
    <row r="2" spans="1:16" ht="15.75" x14ac:dyDescent="0.25">
      <c r="A2" s="1"/>
      <c r="B2" s="3" t="s">
        <v>121</v>
      </c>
      <c r="C2" s="84" t="s">
        <v>21</v>
      </c>
      <c r="D2" s="85"/>
      <c r="F2" s="77" t="s">
        <v>0</v>
      </c>
      <c r="G2" s="78"/>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6">
        <v>7</v>
      </c>
      <c r="D3" s="87"/>
      <c r="F3" s="79">
        <v>42367</v>
      </c>
      <c r="G3" s="80"/>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6"/>
      <c r="D4" s="87"/>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8"/>
      <c r="D5" s="89"/>
      <c r="E5" s="5"/>
      <c r="F5" s="37" t="str">
        <f>IF(G4="Recurso","Motor del recurso","")</f>
        <v>Motor del recurso</v>
      </c>
      <c r="G5" s="61" t="s">
        <v>57</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3"/>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1" t="s">
        <v>62</v>
      </c>
      <c r="G8" s="82"/>
      <c r="H8" s="82"/>
      <c r="I8" s="83"/>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M5A</v>
      </c>
      <c r="F9" s="57" t="s">
        <v>61</v>
      </c>
      <c r="G9" s="57" t="s">
        <v>59</v>
      </c>
      <c r="H9" s="57" t="s">
        <v>60</v>
      </c>
      <c r="I9" s="57" t="s">
        <v>114</v>
      </c>
      <c r="J9" s="18" t="s">
        <v>6</v>
      </c>
      <c r="K9" s="19" t="s">
        <v>7</v>
      </c>
      <c r="O9" s="2" t="str">
        <f>'Definición técnica de imagenes'!A11</f>
        <v>M10B</v>
      </c>
    </row>
    <row r="10" spans="1:16" s="11" customFormat="1" ht="108" x14ac:dyDescent="0.25">
      <c r="A10" s="12" t="str">
        <f>IF(OR(B10&lt;&gt;"",J10&lt;&gt;""),"IMG01","")</f>
        <v>IMG01</v>
      </c>
      <c r="B10" s="62" t="s">
        <v>187</v>
      </c>
      <c r="C10" s="20" t="str">
        <f t="shared" ref="C10:C41" si="0">IF(OR(B10&lt;&gt;"",J10&lt;&gt;""),IF($G$4="Recurso",CONCATENATE($G$4," ",$G$5),$G$4),"")</f>
        <v>Recurso M5A</v>
      </c>
      <c r="D10" s="63"/>
      <c r="E10" s="63"/>
      <c r="F10" s="13" t="e">
        <f t="shared" ref="F10" ca="1" si="1">IF(OR(B10&lt;&gt;"",J10&lt;&gt;""),CONCATENATE($C$7,"_",$A10,IF($G$4="Cuaderno de Estudio","_small",CONCATENATE(IF(I10="","","n"),IF(LEFT($G$5,1)="F",".jpg",".png")))),"")</f>
        <v>#N/A</v>
      </c>
      <c r="G10" s="13" t="e">
        <f ca="1">IF($F10&lt;&gt;"",IF($G$4="Recurso",VLOOKUP($E10,OFFSET('Definición técnica de imagenes'!$A$1,MATCH($G$5,'Definición técnica de imagenes'!$A$1:$A$104,0)-1,1,COUNTIF('Definición técnica de imagenes'!$A$3:$A$102,$G$5),5),5,FALSE),'Definición técnica de imagenes'!$F$16),"")</f>
        <v>#N/A</v>
      </c>
      <c r="H10" s="13" t="e">
        <f t="shared" ref="H10" ca="1" si="2">IF(AND(I10&lt;&gt;"",I10&lt;&gt;0),IF(OR(B10&lt;&gt;"",J10&lt;&gt;""),CONCATENATE($C$7,"_",$A10,IF($G$4="Cuaderno de Estudio","_zoom",CONCATENATE("a",IF(LEFT($G$5,1)="F",".jpg",".png")))),""),"")</f>
        <v>#N/A</v>
      </c>
      <c r="I10" s="13" t="e">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#N/A</v>
      </c>
      <c r="J10" s="63"/>
      <c r="K10" s="64" t="s">
        <v>188</v>
      </c>
      <c r="O10" s="2" t="str">
        <f>'Definición técnica de imagenes'!A12</f>
        <v>M12D</v>
      </c>
    </row>
    <row r="11" spans="1:16" s="11" customFormat="1" ht="13.9" customHeight="1" x14ac:dyDescent="0.25">
      <c r="A11" s="12" t="str">
        <f t="shared" ref="A11:A18" si="3">IF(OR(B11&lt;&gt;"",J11&lt;&gt;""),CONCATENATE(LEFT(A10,3),IF(MID(A10,4,2)+1&lt;10,CONCATENATE("0",MID(A10,4,2)+1))),"")</f>
        <v>IMG02</v>
      </c>
      <c r="B11" s="62" t="s">
        <v>189</v>
      </c>
      <c r="C11" s="20" t="str">
        <f t="shared" si="0"/>
        <v>Recurso M5A</v>
      </c>
      <c r="D11" s="63"/>
      <c r="E11" s="63"/>
      <c r="F11" s="13" t="e">
        <f t="shared" ref="F11:F74" ca="1" si="4">IF(OR(B11&lt;&gt;"",J11&lt;&gt;""),CONCATENATE($C$7,"_",$A11,IF($G$4="Cuaderno de Estudio","_small",CONCATENATE(IF(I11="","","n"),IF(LEFT($G$5,1)="F",".jpg",".png")))),"")</f>
        <v>#N/A</v>
      </c>
      <c r="G11" s="13" t="e">
        <f ca="1">IF($F11&lt;&gt;"",IF($G$4="Recurso",VLOOKUP($E11,OFFSET('Definición técnica de imagenes'!$A$1,MATCH($G$5,'Definición técnica de imagenes'!$A$1:$A$104,0)-1,1,COUNTIF('Definición técnica de imagenes'!$A$3:$A$102,$G$5),5),5,FALSE),'Definición técnica de imagenes'!$F$16),"")</f>
        <v>#N/A</v>
      </c>
      <c r="H11" s="13" t="e">
        <f t="shared" ref="H11:H74" ca="1" si="5">IF(AND(I11&lt;&gt;"",I11&lt;&gt;0),IF(OR(B11&lt;&gt;"",J11&lt;&gt;""),CONCATENATE($C$7,"_",$A11,IF($G$4="Cuaderno de Estudio","_zoom",CONCATENATE("a",IF(LEFT($G$5,1)="F",".jpg",".png")))),""),"")</f>
        <v>#N/A</v>
      </c>
      <c r="I11" s="13" t="e">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#N/A</v>
      </c>
      <c r="J11" s="64"/>
      <c r="K11" s="64" t="s">
        <v>192</v>
      </c>
      <c r="O11" s="2" t="str">
        <f>'Definición técnica de imagenes'!A13</f>
        <v>M101</v>
      </c>
    </row>
    <row r="12" spans="1:16" s="11" customFormat="1" ht="108" x14ac:dyDescent="0.25">
      <c r="A12" s="12" t="str">
        <f t="shared" si="3"/>
        <v>IMG03</v>
      </c>
      <c r="B12" s="62" t="s">
        <v>190</v>
      </c>
      <c r="C12" s="20" t="str">
        <f t="shared" si="0"/>
        <v>Recurso M5A</v>
      </c>
      <c r="D12" s="63"/>
      <c r="E12" s="63"/>
      <c r="F12" s="13" t="e">
        <f t="shared" ca="1" si="4"/>
        <v>#N/A</v>
      </c>
      <c r="G12" s="13" t="e">
        <f ca="1">IF($F12&lt;&gt;"",IF($G$4="Recurso",VLOOKUP($E12,OFFSET('Definición técnica de imagenes'!$A$1,MATCH($G$5,'Definición técnica de imagenes'!$A$1:$A$104,0)-1,1,COUNTIF('Definición técnica de imagenes'!$A$3:$A$102,$G$5),5),5,FALSE),'Definición técnica de imagenes'!$F$16),"")</f>
        <v>#N/A</v>
      </c>
      <c r="H12" s="13" t="e">
        <f t="shared" ca="1" si="5"/>
        <v>#N/A</v>
      </c>
      <c r="I12" s="13" t="e">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#N/A</v>
      </c>
      <c r="J12" s="64"/>
      <c r="K12" s="64" t="s">
        <v>191</v>
      </c>
      <c r="O12" s="2" t="str">
        <f>'Definición técnica de imagenes'!A18</f>
        <v>Diaporama F1</v>
      </c>
    </row>
    <row r="13" spans="1:16" s="11" customFormat="1" ht="81" x14ac:dyDescent="0.25">
      <c r="A13" s="12" t="str">
        <f t="shared" si="3"/>
        <v>IMG04</v>
      </c>
      <c r="B13" s="62" t="s">
        <v>193</v>
      </c>
      <c r="C13" s="20" t="str">
        <f t="shared" si="0"/>
        <v>Recurso M5A</v>
      </c>
      <c r="D13" s="63"/>
      <c r="E13" s="63"/>
      <c r="F13" s="13" t="e">
        <f t="shared" ca="1" si="4"/>
        <v>#N/A</v>
      </c>
      <c r="G13" s="13" t="e">
        <f ca="1">IF($F13&lt;&gt;"",IF($G$4="Recurso",VLOOKUP($E13,OFFSET('Definición técnica de imagenes'!$A$1,MATCH($G$5,'Definición técnica de imagenes'!$A$1:$A$104,0)-1,1,COUNTIF('Definición técnica de imagenes'!$A$3:$A$102,$G$5),5),5,FALSE),'Definición técnica de imagenes'!$F$16),"")</f>
        <v>#N/A</v>
      </c>
      <c r="H13" s="13" t="e">
        <f t="shared" ca="1" si="5"/>
        <v>#N/A</v>
      </c>
      <c r="I13" s="13" t="e">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#N/A</v>
      </c>
      <c r="J13" s="64"/>
      <c r="K13" s="64" t="s">
        <v>194</v>
      </c>
      <c r="O13" s="2" t="str">
        <f>'Definición técnica de imagenes'!A19</f>
        <v>F4</v>
      </c>
    </row>
    <row r="14" spans="1:16" s="11" customFormat="1" ht="94.5" x14ac:dyDescent="0.25">
      <c r="A14" s="12" t="str">
        <f t="shared" si="3"/>
        <v>IMG05</v>
      </c>
      <c r="B14" s="62" t="s">
        <v>195</v>
      </c>
      <c r="C14" s="20" t="str">
        <f t="shared" si="0"/>
        <v>Recurso M5A</v>
      </c>
      <c r="D14" s="63"/>
      <c r="E14" s="63"/>
      <c r="F14" s="13" t="e">
        <f t="shared" ca="1" si="4"/>
        <v>#N/A</v>
      </c>
      <c r="G14" s="13" t="e">
        <f ca="1">IF($F14&lt;&gt;"",IF($G$4="Recurso",VLOOKUP($E14,OFFSET('Definición técnica de imagenes'!$A$1,MATCH($G$5,'Definición técnica de imagenes'!$A$1:$A$104,0)-1,1,COUNTIF('Definición técnica de imagenes'!$A$3:$A$102,$G$5),5),5,FALSE),'Definición técnica de imagenes'!$F$16),"")</f>
        <v>#N/A</v>
      </c>
      <c r="H14" s="13" t="e">
        <f t="shared" ca="1" si="5"/>
        <v>#N/A</v>
      </c>
      <c r="I14" s="13" t="e">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#N/A</v>
      </c>
      <c r="J14" s="64"/>
      <c r="K14" s="64" t="s">
        <v>196</v>
      </c>
      <c r="O14" s="2" t="str">
        <f>'Definición técnica de imagenes'!A22</f>
        <v>F6</v>
      </c>
    </row>
    <row r="15" spans="1:16" s="11" customFormat="1" ht="108" x14ac:dyDescent="0.25">
      <c r="A15" s="12" t="str">
        <f t="shared" si="3"/>
        <v>IMG06</v>
      </c>
      <c r="B15" s="62" t="s">
        <v>198</v>
      </c>
      <c r="C15" s="20" t="str">
        <f t="shared" si="0"/>
        <v>Recurso M5A</v>
      </c>
      <c r="D15" s="63"/>
      <c r="E15" s="63"/>
      <c r="F15" s="13" t="e">
        <f t="shared" ca="1" si="4"/>
        <v>#N/A</v>
      </c>
      <c r="G15" s="13" t="e">
        <f ca="1">IF($F15&lt;&gt;"",IF($G$4="Recurso",VLOOKUP($E15,OFFSET('Definición técnica de imagenes'!$A$1,MATCH($G$5,'Definición técnica de imagenes'!$A$1:$A$104,0)-1,1,COUNTIF('Definición técnica de imagenes'!$A$3:$A$102,$G$5),5),5,FALSE),'Definición técnica de imagenes'!$F$16),"")</f>
        <v>#N/A</v>
      </c>
      <c r="H15" s="13" t="e">
        <f t="shared" ca="1" si="5"/>
        <v>#N/A</v>
      </c>
      <c r="I15" s="13" t="e">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#N/A</v>
      </c>
      <c r="J15" s="66"/>
      <c r="K15" s="64" t="s">
        <v>197</v>
      </c>
      <c r="O15" s="2" t="str">
        <f>'Definición técnica de imagenes'!A24</f>
        <v>F6B</v>
      </c>
    </row>
    <row r="16" spans="1:16" s="11" customFormat="1" ht="108" x14ac:dyDescent="0.25">
      <c r="A16" s="12" t="str">
        <f t="shared" si="3"/>
        <v>IMG07</v>
      </c>
      <c r="B16" s="62" t="s">
        <v>198</v>
      </c>
      <c r="C16" s="20" t="str">
        <f t="shared" si="0"/>
        <v>Recurso M5A</v>
      </c>
      <c r="D16" s="63"/>
      <c r="E16" s="63"/>
      <c r="F16" s="13" t="e">
        <f t="shared" ca="1" si="4"/>
        <v>#N/A</v>
      </c>
      <c r="G16" s="13" t="e">
        <f ca="1">IF($F16&lt;&gt;"",IF($G$4="Recurso",VLOOKUP($E16,OFFSET('Definición técnica de imagenes'!$A$1,MATCH($G$5,'Definición técnica de imagenes'!$A$1:$A$104,0)-1,1,COUNTIF('Definición técnica de imagenes'!$A$3:$A$102,$G$5),5),5,FALSE),'Definición técnica de imagenes'!$F$16),"")</f>
        <v>#N/A</v>
      </c>
      <c r="H16" s="13" t="e">
        <f t="shared" ca="1" si="5"/>
        <v>#N/A</v>
      </c>
      <c r="I16" s="13" t="e">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#N/A</v>
      </c>
      <c r="J16" s="67"/>
      <c r="K16" s="64" t="s">
        <v>199</v>
      </c>
      <c r="O16" s="2" t="str">
        <f>'Definición técnica de imagenes'!A25</f>
        <v>F7</v>
      </c>
    </row>
    <row r="17" spans="1:15" s="11" customFormat="1" ht="135" x14ac:dyDescent="0.25">
      <c r="A17" s="12" t="str">
        <f t="shared" si="3"/>
        <v>IMG08</v>
      </c>
      <c r="B17" s="62" t="s">
        <v>201</v>
      </c>
      <c r="C17" s="20" t="str">
        <f t="shared" si="0"/>
        <v>Recurso M5A</v>
      </c>
      <c r="D17" s="63"/>
      <c r="E17" s="63"/>
      <c r="F17" s="13" t="e">
        <f t="shared" ca="1" si="4"/>
        <v>#N/A</v>
      </c>
      <c r="G17" s="13" t="e">
        <f ca="1">IF($F17&lt;&gt;"",IF($G$4="Recurso",VLOOKUP($E17,OFFSET('Definición técnica de imagenes'!$A$1,MATCH($G$5,'Definición técnica de imagenes'!$A$1:$A$104,0)-1,1,COUNTIF('Definición técnica de imagenes'!$A$3:$A$102,$G$5),5),5,FALSE),'Definición técnica de imagenes'!$F$16),"")</f>
        <v>#N/A</v>
      </c>
      <c r="H17" s="13" t="e">
        <f t="shared" ca="1" si="5"/>
        <v>#N/A</v>
      </c>
      <c r="I17" s="13" t="e">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#N/A</v>
      </c>
      <c r="J17" s="66"/>
      <c r="K17" s="64" t="s">
        <v>200</v>
      </c>
      <c r="O17" s="2" t="str">
        <f>'Definición técnica de imagenes'!A27</f>
        <v>F7B</v>
      </c>
    </row>
    <row r="18" spans="1:15" s="11" customFormat="1" ht="108" x14ac:dyDescent="0.25">
      <c r="A18" s="12" t="str">
        <f t="shared" si="3"/>
        <v>IMG09</v>
      </c>
      <c r="B18" s="62" t="s">
        <v>203</v>
      </c>
      <c r="C18" s="20" t="str">
        <f t="shared" si="0"/>
        <v>Recurso M5A</v>
      </c>
      <c r="D18" s="63"/>
      <c r="E18" s="63"/>
      <c r="F18" s="13" t="e">
        <f t="shared" ca="1" si="4"/>
        <v>#N/A</v>
      </c>
      <c r="G18" s="13" t="e">
        <f ca="1">IF($F18&lt;&gt;"",IF($G$4="Recurso",VLOOKUP($E18,OFFSET('Definición técnica de imagenes'!$A$1,MATCH($G$5,'Definición técnica de imagenes'!$A$1:$A$104,0)-1,1,COUNTIF('Definición técnica de imagenes'!$A$3:$A$102,$G$5),5),5,FALSE),'Definición técnica de imagenes'!$F$16),"")</f>
        <v>#N/A</v>
      </c>
      <c r="H18" s="13" t="e">
        <f t="shared" ca="1" si="5"/>
        <v>#N/A</v>
      </c>
      <c r="I18" s="13" t="e">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#N/A</v>
      </c>
      <c r="J18" s="66"/>
      <c r="K18" s="64" t="s">
        <v>202</v>
      </c>
      <c r="O18" s="2" t="str">
        <f>'Definición técnica de imagenes'!A30</f>
        <v>F8</v>
      </c>
    </row>
    <row r="19" spans="1:15" s="11" customFormat="1" ht="94.5" x14ac:dyDescent="0.25">
      <c r="A19" s="12" t="str">
        <f t="shared" ref="A19:A50" si="6">IF(OR(B19&lt;&gt;"",J19&lt;&gt;""),CONCATENATE(LEFT(A18,3),IF(MID(A18,4,2)+1&lt;10,CONCATENATE("0",MID(A18,4,2)+1),MID(A18,4,2)+1)),"")</f>
        <v>IMG10</v>
      </c>
      <c r="B19" s="62" t="s">
        <v>204</v>
      </c>
      <c r="C19" s="20" t="str">
        <f t="shared" si="0"/>
        <v>Recurso M5A</v>
      </c>
      <c r="D19" s="63"/>
      <c r="E19" s="63"/>
      <c r="F19" s="13" t="e">
        <f t="shared" ca="1" si="4"/>
        <v>#N/A</v>
      </c>
      <c r="G19" s="13" t="e">
        <f ca="1">IF($F19&lt;&gt;"",IF($G$4="Recurso",VLOOKUP($E19,OFFSET('Definición técnica de imagenes'!$A$1,MATCH($G$5,'Definición técnica de imagenes'!$A$1:$A$104,0)-1,1,COUNTIF('Definición técnica de imagenes'!$A$3:$A$102,$G$5),5),5,FALSE),'Definición técnica de imagenes'!$F$16),"")</f>
        <v>#N/A</v>
      </c>
      <c r="H19" s="13" t="e">
        <f t="shared" ca="1" si="5"/>
        <v>#N/A</v>
      </c>
      <c r="I19" s="13" t="e">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#N/A</v>
      </c>
      <c r="J19" s="67"/>
      <c r="K19" s="64" t="s">
        <v>205</v>
      </c>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8"/>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69"/>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0"/>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2" t="s">
        <v>38</v>
      </c>
      <c r="B1" s="93"/>
      <c r="C1" s="93"/>
      <c r="D1" s="93"/>
      <c r="E1" s="93"/>
      <c r="F1" s="94"/>
    </row>
    <row r="2" spans="1:11" x14ac:dyDescent="0.25">
      <c r="A2" s="30" t="s">
        <v>42</v>
      </c>
      <c r="B2" s="31"/>
      <c r="C2" s="95" t="s">
        <v>13</v>
      </c>
      <c r="D2" s="96"/>
      <c r="E2" s="97"/>
      <c r="F2" s="32"/>
    </row>
    <row r="3" spans="1:11" ht="63" x14ac:dyDescent="0.25">
      <c r="A3" s="33" t="s">
        <v>43</v>
      </c>
      <c r="B3" s="31"/>
      <c r="C3" s="101" t="s">
        <v>14</v>
      </c>
      <c r="D3" s="102"/>
      <c r="E3" s="103"/>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4" t="str">
        <f>CONCATENATE(H21,"_",I21,"_",J21,"_CO")</f>
        <v>LE_07_04_CO</v>
      </c>
      <c r="E5" s="105"/>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0" t="str">
        <f>CONCATENATE("SolicitudGrafica_",D5,".xls")</f>
        <v>SolicitudGrafica_LE_07_04_CO.xls</v>
      </c>
      <c r="E7" s="90"/>
      <c r="F7" s="91"/>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2" t="s">
        <v>41</v>
      </c>
      <c r="B13" s="93"/>
      <c r="C13" s="93"/>
      <c r="D13" s="93"/>
      <c r="E13" s="93"/>
      <c r="F13" s="94"/>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5" t="s">
        <v>49</v>
      </c>
      <c r="D15" s="96"/>
      <c r="E15" s="96"/>
      <c r="F15" s="97"/>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8" t="str">
        <f>CONCATENATE(H21,"_",I21,"_",J21,"_",K45)</f>
        <v>LE_07_04_REC10</v>
      </c>
      <c r="E17" s="99"/>
      <c r="F17" s="100"/>
      <c r="J17" s="22">
        <v>14</v>
      </c>
      <c r="K17" s="22">
        <v>14</v>
      </c>
    </row>
    <row r="18" spans="1:11" ht="79.5" thickBot="1" x14ac:dyDescent="0.3">
      <c r="A18" s="33" t="s">
        <v>48</v>
      </c>
      <c r="B18" s="31"/>
      <c r="C18" s="59" t="s">
        <v>120</v>
      </c>
      <c r="D18" s="90" t="str">
        <f>CONCATENATE("SolicitudGrafica_",D17,".xls")</f>
        <v>SolicitudGrafica_LE_07_04_REC10.xls</v>
      </c>
      <c r="E18" s="90"/>
      <c r="F18" s="91"/>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7" t="s">
        <v>56</v>
      </c>
      <c r="B1" s="107" t="s">
        <v>149</v>
      </c>
      <c r="C1" s="107" t="s">
        <v>63</v>
      </c>
      <c r="D1" s="107" t="s">
        <v>64</v>
      </c>
      <c r="E1" s="107" t="s">
        <v>5</v>
      </c>
      <c r="F1" s="107" t="s">
        <v>65</v>
      </c>
      <c r="G1" s="107" t="s">
        <v>66</v>
      </c>
      <c r="H1" s="106" t="s">
        <v>68</v>
      </c>
      <c r="I1" s="106"/>
    </row>
    <row r="2" spans="1:10" x14ac:dyDescent="0.25">
      <c r="A2" s="107"/>
      <c r="B2" s="107"/>
      <c r="C2" s="107"/>
      <c r="D2" s="107"/>
      <c r="E2" s="107"/>
      <c r="F2" s="107"/>
      <c r="G2" s="107"/>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2"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6" customFormat="1" ht="14.65" customHeight="1" x14ac:dyDescent="0.25">
      <c r="A15" s="74" t="s">
        <v>96</v>
      </c>
      <c r="B15" s="74"/>
      <c r="C15" s="74" t="s">
        <v>97</v>
      </c>
      <c r="D15" s="75" t="s">
        <v>98</v>
      </c>
      <c r="E15" s="74" t="s">
        <v>93</v>
      </c>
      <c r="F15" s="74" t="s">
        <v>117</v>
      </c>
      <c r="G15" s="74"/>
      <c r="H15" s="75" t="s">
        <v>122</v>
      </c>
      <c r="I15" s="74"/>
      <c r="J15" s="76"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1"/>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1"/>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Sandra</cp:lastModifiedBy>
  <dcterms:created xsi:type="dcterms:W3CDTF">2014-07-01T23:43:25Z</dcterms:created>
  <dcterms:modified xsi:type="dcterms:W3CDTF">2015-12-29T22:57:48Z</dcterms:modified>
</cp:coreProperties>
</file>