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3\"/>
    </mc:Choice>
  </mc:AlternateContent>
  <bookViews>
    <workbookView xWindow="0" yWindow="0" windowWidth="14475" windowHeight="6630"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I16" i="1"/>
  <c r="H16" i="1"/>
  <c r="C17" i="1"/>
  <c r="F17" i="1"/>
  <c r="G17" i="1"/>
  <c r="I17" i="1"/>
  <c r="H17" i="1"/>
  <c r="C18" i="1"/>
  <c r="F18" i="1"/>
  <c r="G18" i="1"/>
  <c r="I18" i="1"/>
  <c r="H18" i="1"/>
  <c r="C19" i="1"/>
  <c r="F19" i="1"/>
  <c r="G19" i="1"/>
  <c r="I19" i="1"/>
  <c r="H19" i="1"/>
  <c r="C20" i="1"/>
  <c r="F20" i="1"/>
  <c r="G20" i="1"/>
  <c r="I20" i="1"/>
  <c r="H20" i="1"/>
  <c r="C21" i="1"/>
  <c r="F21" i="1"/>
  <c r="G21" i="1"/>
  <c r="I21" i="1"/>
  <c r="H21" i="1"/>
  <c r="C22" i="1"/>
  <c r="F22" i="1"/>
  <c r="G22" i="1"/>
  <c r="I22" i="1"/>
  <c r="H22" i="1"/>
  <c r="C23" i="1"/>
  <c r="F23" i="1"/>
  <c r="G23" i="1"/>
  <c r="I23" i="1"/>
  <c r="H23" i="1"/>
  <c r="C24" i="1"/>
  <c r="F24" i="1"/>
  <c r="G24" i="1"/>
  <c r="I24" i="1"/>
  <c r="H24" i="1"/>
  <c r="C15" i="1"/>
  <c r="I15" i="1"/>
  <c r="F15" i="1"/>
  <c r="G15" i="1"/>
  <c r="H15" i="1"/>
  <c r="C14" i="1"/>
  <c r="F13" i="1"/>
  <c r="G13" i="1"/>
  <c r="C13" i="1"/>
  <c r="I11" i="1"/>
  <c r="F11" i="1"/>
  <c r="I12" i="1"/>
  <c r="F12" i="1"/>
  <c r="G12" i="1"/>
  <c r="H12" i="1"/>
  <c r="C12" i="1"/>
  <c r="A10" i="1"/>
  <c r="I14" i="1"/>
  <c r="I51" i="1"/>
  <c r="I52" i="1"/>
  <c r="I53" i="1"/>
  <c r="I54" i="1"/>
  <c r="I55" i="1"/>
  <c r="I56" i="1"/>
  <c r="I57" i="1"/>
  <c r="I58" i="1"/>
  <c r="I59" i="1"/>
  <c r="I60" i="1"/>
  <c r="I61" i="1"/>
  <c r="I62" i="1"/>
  <c r="I63" i="1"/>
  <c r="I64" i="1"/>
  <c r="I65" i="1"/>
  <c r="I66" i="1"/>
  <c r="I67" i="1"/>
  <c r="I68" i="1"/>
  <c r="I69" i="1"/>
  <c r="I70" i="1"/>
  <c r="I71" i="1"/>
  <c r="I72" i="1"/>
  <c r="I10" i="1"/>
  <c r="H11" i="1"/>
  <c r="H14"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<sst xmlns="http://schemas.openxmlformats.org/spreadsheetml/2006/main" count="293" uniqueCount="185">
  <si>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</si>
  <si>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</si>
  <si>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</si>
  <si>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</si>
  <si>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</si>
  <si>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</si>
  <si>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</si>
  <si>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</si>
  <si>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</si>
  <si>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</si>
  <si>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</si>
  <si>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</si>
  <si>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</si>
  <si>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</si>
  <si>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</si>
  <si>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</si>
  <si>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</si>
  <si>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</si>
  <si>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</si>
  <si>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</si>
  <si>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</si>
  <si>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</si>
  <si>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</si>
  <si>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</si>
  <si>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</si>
  <si>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</si>
  <si>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</si>
  <si>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</si>
  <si>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</si>
  <si>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</si>
  <si>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</si>
  <si>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</si>
  <si>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</si>
  <si>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</si>
  <si>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</si>
  <si>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</si>
  <si>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</si>
  <si>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</si>
  <si>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</si>
  <si>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</si>
  <si>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</si>
  <si>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</si>
  <si>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</si>
  <si>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</si>
  <si>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</si>
  <si>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</si>
  <si>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</si>
  <si>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</si>
  <si>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</si>
  <si>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</si>
  <si>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</si>
  <si>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</si>
  <si>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</si>
  <si>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</si>
  <si>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</si>
  <si>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</si>
  <si>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</si>
  <si>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</si>
  <si>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</si>
  <si>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</si>
  <si>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</si>
  <si>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</si>
  <si>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</si>
  <si>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</si>
  <si>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</si>
  <si>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</si>
  <si>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</si>
  <si>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</si>
  <si>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</si>
  <si>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</si>
  <si>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</si>
  <si>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</si>
  <si>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</si>
  <si>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</si>
  <si>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</si>
  <si>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</si>
  <si>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</si>
  <si>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</si>
  <si>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</si>
  <si>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</si>
  <si>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</si>
  <si>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</si>
  <si>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</si>
  <si>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</si>
  <si>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</si>
  <si>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</si>
  <si>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</si>
  <si>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</si>
  <si>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</si>
  <si>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</si>
  <si>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</si>
  <si>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</si>
  <si>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</si>
  <si>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</si>
  <si>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</si>
  <si>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</si>
  <si>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</si>
  <si>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</si>
  <si>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</si>
  <si>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</si>
  <si>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</si>
  <si>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</si>
  <si>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</si>
  <si>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</si>
  <si>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</si>
  <si>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</si>
  <si>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</si>
  <si>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</si>
  <si>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</si>
  <si>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</si>
  <si>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</si>
  <si>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</si>
  <si>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</si>
  <si>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</si>
  <si>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</si>
  <si>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</si>
  <si>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</si>
  <si>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</si>
  <si>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</si>
  <si>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</si>
  <si>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</si>
  <si>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</si>
  <si>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</si>
  <si>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</si>
  <si>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</si>
  <si>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</si>
  <si>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</si>
  <si>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</si>
  <si>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</si>
  <si>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</si>
  <si>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</si>
  <si>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</si>
  <si>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</si>
  <si>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</si>
  <si>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</si>
  <si>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</si>
  <si>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</si>
  <si>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</si>
  <si>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</si>
  <si>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</si>
  <si>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</si>
  <si>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</si>
  <si>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</si>
  <si>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</si>
  <si>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</si>
  <si>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</si>
  <si>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</si>
  <si>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</si>
  <si>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</si>
  <si>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</si>
  <si>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</si>
  <si>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</si>
  <si>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</si>
  <si>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</si>
  <si>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IMG06</t>
  </si>
  <si>
    <t>MA_11_03_REC10</t>
  </si>
  <si>
    <t>Límites</t>
  </si>
  <si>
    <t>Ninguna</t>
  </si>
  <si>
    <t xml:space="preserve">Ver descripción </t>
  </si>
  <si>
    <t>Cuaderno de Estudio</t>
  </si>
  <si>
    <t>Gráfica de la funcion f(x)  de las observaciones que se muestren valores cerca de cero, el dominio puede ser entre -0,1 y 0,1</t>
  </si>
  <si>
    <t>Gráfica de la funcion g(x)  de las observaciones que se muestren valores cerca de cero, el dominio puede ser entre -0,1 y 0,1</t>
  </si>
  <si>
    <t xml:space="preserve"> </t>
  </si>
  <si>
    <t>Gráfica de la funcion h(x)  de las observaciones que se muestren valores cerca de cero, el dominio puede ser entre -0,1 y 0,1</t>
  </si>
  <si>
    <t>Gráfica de la funcion t(x)  de las observaciones que se muestren valores cerca de cero, el dominio puede ser entre -0,1 y 0,1</t>
  </si>
  <si>
    <t>Gráfica de la funcion m(x)  de las observaciones que se muestren valores cerca de cero, el dominio puede ser entre -0,1 y 0,1</t>
  </si>
  <si>
    <t>Gráfica de la funcion f(x)  de las observaciones que se muestren valores cerca de -1</t>
  </si>
  <si>
    <t>IMG07</t>
  </si>
  <si>
    <t>IMG08</t>
  </si>
  <si>
    <t>IMG09</t>
  </si>
  <si>
    <t>IMG10</t>
  </si>
  <si>
    <t>IMG11</t>
  </si>
  <si>
    <t>IMG12</t>
  </si>
  <si>
    <t>IMG13</t>
  </si>
  <si>
    <t>IMG14</t>
  </si>
  <si>
    <t>IMG15</t>
  </si>
  <si>
    <t>Gráfica de la funcion h(x)  de las observaciones que se muestren valores cerca de -1</t>
  </si>
  <si>
    <t>Gráfica de la funcion f(x)  de las observaciones que se muestren valores cerca de 0</t>
  </si>
  <si>
    <t>Gráfica de la funcion f(x)  de las observaciones que se muestren valores cerca de -1, dibujar la asintota punteada x=-1</t>
  </si>
  <si>
    <t>Gráfica de la funcion h(x)  de las observaciones que se muestren las imágenes del intervalo (-1,5, 1,5)</t>
  </si>
  <si>
    <t xml:space="preserve">Gráfica de la funcion h(x)  de las observaciones que se muestren valores muy grandes en el dominio , </t>
  </si>
  <si>
    <t xml:space="preserve">Gráfica de la funcion t(x)  de las observaciones que se muestren valores muy grandes en el dominio , </t>
  </si>
  <si>
    <t>Gráfica de la funcion f(x), y las rectas y=1 y y=0 punteadas como asintotas de la funcion</t>
  </si>
  <si>
    <t>Gráfica de la funcion g(x)  de las observaciones que se muestren valores muy grandes en el dominio , es decir un intervalo como (-100, 100</t>
  </si>
  <si>
    <t>Gráfica de la funcion f(x)  de las observaciones que se muestren valores muy grandes en el dominio , es decir un intervalo como (-100,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</si>
</sst>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Fill="1" applyBorder="1" applyAlignment="1">
      <alignment vertical="center" wrapText="1"/>
    </xf>
    <xf numFmtId="0" fontId="20" fillId="0" borderId="0" xfId="0" applyFont="1" applyAlignment="1">
      <alignment vertical="center"/>
    </xf>
    <xf numFmtId="0" fontId="20" fillId="0" borderId="0" xfId="0" applyFont="1" applyAlignment="1">
      <alignment horizontal="justify" vertical="center"/>
    </xf>
    <xf numFmtId="0" fontId="21"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10</xdr:col>
      <xdr:colOff>504264</xdr:colOff>
      <xdr:row>9</xdr:row>
      <xdr:rowOff>403413</xdr:rowOff>
    </xdr:from>
    <xdr:to>
      <xdr:col>10</xdr:col>
      <xdr:colOff>1342464</xdr:colOff>
      <xdr:row>9</xdr:row>
      <xdr:rowOff>670113</xdr:rowOff>
    </xdr:to>
    <xdr:pic>
      <xdr:nvPicPr>
        <xdr:cNvPr id="3" name="Imagen 2"/>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618823" y="2398060"/>
          <a:ext cx="8382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403412</xdr:colOff>
      <xdr:row>10</xdr:row>
      <xdr:rowOff>560294</xdr:rowOff>
    </xdr:from>
    <xdr:to>
      <xdr:col>10</xdr:col>
      <xdr:colOff>1384487</xdr:colOff>
      <xdr:row>10</xdr:row>
      <xdr:rowOff>836519</xdr:rowOff>
    </xdr:to>
    <xdr:pic>
      <xdr:nvPicPr>
        <xdr:cNvPr id="4" name="Imagen 3"/>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17971" y="5513294"/>
          <a:ext cx="98107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672353</xdr:colOff>
      <xdr:row>11</xdr:row>
      <xdr:rowOff>661147</xdr:rowOff>
    </xdr:from>
    <xdr:to>
      <xdr:col>10</xdr:col>
      <xdr:colOff>1358153</xdr:colOff>
      <xdr:row>11</xdr:row>
      <xdr:rowOff>1004047</xdr:rowOff>
    </xdr:to>
    <xdr:pic>
      <xdr:nvPicPr>
        <xdr:cNvPr id="5" name="Imagen 4"/>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786912" y="8258735"/>
          <a:ext cx="68580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12</xdr:row>
      <xdr:rowOff>0</xdr:rowOff>
    </xdr:from>
    <xdr:to>
      <xdr:col>10</xdr:col>
      <xdr:colOff>971550</xdr:colOff>
      <xdr:row>12</xdr:row>
      <xdr:rowOff>342900</xdr:rowOff>
    </xdr:to>
    <xdr:pic>
      <xdr:nvPicPr>
        <xdr:cNvPr id="6" name="Imagen 5"/>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07275" y="10220325"/>
          <a:ext cx="97155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13</xdr:row>
      <xdr:rowOff>0</xdr:rowOff>
    </xdr:from>
    <xdr:to>
      <xdr:col>10</xdr:col>
      <xdr:colOff>1000125</xdr:colOff>
      <xdr:row>13</xdr:row>
      <xdr:rowOff>180975</xdr:rowOff>
    </xdr:to>
    <xdr:pic>
      <xdr:nvPicPr>
        <xdr:cNvPr id="7" name="Imagen 6"/>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07275" y="12496800"/>
          <a:ext cx="10001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302559</xdr:colOff>
      <xdr:row>14</xdr:row>
      <xdr:rowOff>829235</xdr:rowOff>
    </xdr:from>
    <xdr:to>
      <xdr:col>10</xdr:col>
      <xdr:colOff>1331259</xdr:colOff>
      <xdr:row>14</xdr:row>
      <xdr:rowOff>1210235</xdr:rowOff>
    </xdr:to>
    <xdr:pic>
      <xdr:nvPicPr>
        <xdr:cNvPr id="8" name="Imagen 7"/>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17118" y="16046823"/>
          <a:ext cx="10287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69273</xdr:colOff>
      <xdr:row>15</xdr:row>
      <xdr:rowOff>917864</xdr:rowOff>
    </xdr:from>
    <xdr:to>
      <xdr:col>11</xdr:col>
      <xdr:colOff>38966</xdr:colOff>
      <xdr:row>15</xdr:row>
      <xdr:rowOff>1403639</xdr:rowOff>
    </xdr:to>
    <xdr:pic>
      <xdr:nvPicPr>
        <xdr:cNvPr id="9" name="Imagen 8"/>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75682" y="19621500"/>
          <a:ext cx="204787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554182</xdr:colOff>
      <xdr:row>16</xdr:row>
      <xdr:rowOff>1039091</xdr:rowOff>
    </xdr:from>
    <xdr:to>
      <xdr:col>10</xdr:col>
      <xdr:colOff>1135207</xdr:colOff>
      <xdr:row>16</xdr:row>
      <xdr:rowOff>1381991</xdr:rowOff>
    </xdr:to>
    <xdr:pic>
      <xdr:nvPicPr>
        <xdr:cNvPr id="10" name="Imagen 9"/>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660591" y="22496318"/>
          <a:ext cx="58102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34637</xdr:colOff>
      <xdr:row>17</xdr:row>
      <xdr:rowOff>398318</xdr:rowOff>
    </xdr:from>
    <xdr:to>
      <xdr:col>10</xdr:col>
      <xdr:colOff>1872962</xdr:colOff>
      <xdr:row>17</xdr:row>
      <xdr:rowOff>1103168</xdr:rowOff>
    </xdr:to>
    <xdr:pic>
      <xdr:nvPicPr>
        <xdr:cNvPr id="11" name="Imagen 10"/>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41046" y="24297409"/>
          <a:ext cx="183832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381000</xdr:colOff>
      <xdr:row>18</xdr:row>
      <xdr:rowOff>398318</xdr:rowOff>
    </xdr:from>
    <xdr:to>
      <xdr:col>10</xdr:col>
      <xdr:colOff>1438275</xdr:colOff>
      <xdr:row>18</xdr:row>
      <xdr:rowOff>788843</xdr:rowOff>
    </xdr:to>
    <xdr:pic>
      <xdr:nvPicPr>
        <xdr:cNvPr id="12" name="Imagen 11"/>
        <xdr:cNvPicPr>
          <a:picLocks noChangeAspect="1" noChangeArrowheads="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87409" y="27068318"/>
          <a:ext cx="10572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259773</xdr:colOff>
      <xdr:row>19</xdr:row>
      <xdr:rowOff>536864</xdr:rowOff>
    </xdr:from>
    <xdr:to>
      <xdr:col>10</xdr:col>
      <xdr:colOff>1202748</xdr:colOff>
      <xdr:row>19</xdr:row>
      <xdr:rowOff>889289</xdr:rowOff>
    </xdr:to>
    <xdr:pic>
      <xdr:nvPicPr>
        <xdr:cNvPr id="14" name="Imagen 13"/>
        <xdr:cNvPicPr>
          <a:picLocks noChangeAspect="1" noChangeArrowheads="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366182" y="28592319"/>
          <a:ext cx="942975"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381000</xdr:colOff>
      <xdr:row>20</xdr:row>
      <xdr:rowOff>484909</xdr:rowOff>
    </xdr:from>
    <xdr:to>
      <xdr:col>10</xdr:col>
      <xdr:colOff>1495425</xdr:colOff>
      <xdr:row>20</xdr:row>
      <xdr:rowOff>665884</xdr:rowOff>
    </xdr:to>
    <xdr:pic>
      <xdr:nvPicPr>
        <xdr:cNvPr id="15" name="Imagen 14"/>
        <xdr:cNvPicPr>
          <a:picLocks noChangeAspect="1" noChangeArrowheads="1"/>
        </xdr:cNvPicPr>
      </xdr:nvPicPr>
      <xdr:blipFill>
        <a:blip xmlns:r="http://schemas.openxmlformats.org/officeDocument/2006/relationships" r:embed="rId1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87409" y="29925818"/>
          <a:ext cx="11144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21</xdr:row>
      <xdr:rowOff>0</xdr:rowOff>
    </xdr:from>
    <xdr:to>
      <xdr:col>10</xdr:col>
      <xdr:colOff>942975</xdr:colOff>
      <xdr:row>21</xdr:row>
      <xdr:rowOff>180975</xdr:rowOff>
    </xdr:to>
    <xdr:pic>
      <xdr:nvPicPr>
        <xdr:cNvPr id="16" name="Imagen 15"/>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07275" y="30537150"/>
          <a:ext cx="9429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363682</xdr:colOff>
      <xdr:row>22</xdr:row>
      <xdr:rowOff>346364</xdr:rowOff>
    </xdr:from>
    <xdr:to>
      <xdr:col>10</xdr:col>
      <xdr:colOff>925657</xdr:colOff>
      <xdr:row>22</xdr:row>
      <xdr:rowOff>689264</xdr:rowOff>
    </xdr:to>
    <xdr:pic>
      <xdr:nvPicPr>
        <xdr:cNvPr id="18" name="Imagen 17"/>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470091" y="32055955"/>
          <a:ext cx="56197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6113318</xdr:colOff>
      <xdr:row>23</xdr:row>
      <xdr:rowOff>86591</xdr:rowOff>
    </xdr:from>
    <xdr:to>
      <xdr:col>10</xdr:col>
      <xdr:colOff>1868632</xdr:colOff>
      <xdr:row>23</xdr:row>
      <xdr:rowOff>972416</xdr:rowOff>
    </xdr:to>
    <xdr:pic>
      <xdr:nvPicPr>
        <xdr:cNvPr id="19" name="Imagen 18"/>
        <xdr:cNvPicPr>
          <a:picLocks noChangeAspect="1" noChangeArrowheads="1"/>
        </xdr:cNvPicPr>
      </xdr:nvPicPr>
      <xdr:blipFill>
        <a:blip xmlns:r="http://schemas.openxmlformats.org/officeDocument/2006/relationships" r:embed="rId1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89091" y="32956500"/>
          <a:ext cx="1885950"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topLeftCell="B1" zoomScale="55" zoomScaleNormal="55" zoomScalePageLayoutView="140" workbookViewId="0">
      <pane ySplit="9" topLeftCell="A21" activePane="bottomLeft" state="frozen"/>
      <selection pane="bottomLeft" activeCell="J21" sqref="J21"/>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156</v>
      </c>
      <c r="D4" s="80"/>
      <c r="E4" s="5"/>
      <c r="F4" s="41" t="s">
        <v>55</v>
      </c>
      <c r="G4" s="40" t="s">
        <v>159</v>
      </c>
      <c r="H4" s="42"/>
      <c r="I4" s="42"/>
      <c r="J4" s="16"/>
      <c r="K4" s="16"/>
    </row>
    <row r="5" spans="1:16" ht="16.5" thickBot="1" x14ac:dyDescent="0.3">
      <c r="A5" s="1"/>
      <c r="B5" s="6" t="s">
        <v>1</v>
      </c>
      <c r="C5" s="81" t="s">
        <v>151</v>
      </c>
      <c r="D5" s="82"/>
      <c r="E5" s="5"/>
      <c r="F5" s="39" t="str">
        <f>IF(G4="Recurso","Motor del recurso","")</f>
        <v/>
      </c>
      <c r="G5" s="39" t="s">
        <v>98</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155</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233.25" customHeight="1" x14ac:dyDescent="0.25">
      <c r="A10" s="13" t="str">
        <f>IF(OR(B10&lt;&gt;"",J10&lt;&gt;""),"IMG01","")</f>
        <v>IMG01</v>
      </c>
      <c r="B10" s="67" t="s">
        <v>158</v>
      </c>
      <c r="C10" s="22" t="str">
        <f>IF(OR(B10&lt;&gt;"",J10&lt;&gt;""),IF($G$4="Recurso",CONCATENATE($G$4," ",$G$5),$G$4),"")</f>
        <v>Cuaderno de Estudio</v>
      </c>
      <c r="D10" s="14" t="s">
        <v>145</v>
      </c>
      <c r="E10" s="14" t="s">
        <v>146</v>
      </c>
      <c r="F10" s="14" t="str">
        <f t="shared" ref="F10:F13" si="0">IF(OR(B10&lt;&gt;"",J10&lt;&gt;""),CONCATENATE($C$7,"_",$A10,IF($G$4="Cuaderno de Estudio","_small",CONCATENATE(IF(I10="","","n"),IF(LEFT($G$5,1)="F",".jpg",".png")))),"")</f>
        <v>MA_11_03_REC10_IMG01_small</v>
      </c>
      <c r="G10" s="14" t="str">
        <f>IF(F10&lt;&gt;"",IF($G$4="Recurso",IF(LEFT($G$5,1)="M",VLOOKUP($G$5,'Definición técnica de imagenes'!$A$3:$G$17,5,FALSE),IF($G$5="F1",'Definición técnica de imagenes'!$E$15,'Definición técnica de imagenes'!$F$13)),'Definición técnica de imagenes'!$E$16),"")</f>
        <v>526 x 370 px</v>
      </c>
      <c r="H10" s="14" t="str">
        <f t="shared" ref="H10:H12" si="1">IF(AND(I10&lt;&gt;"",I10&lt;&gt;0),IF(OR(B10&lt;&gt;"",J10&lt;&gt;""),CONCATENATE($C$7,"_",$A10,IF($G$4="Cuaderno de Estudio","_zoom",CONCATENATE("a",IF(LEFT($G$5,1)="F",".jpg",".png")))),""),"")</f>
        <v>MA_11_03_REC10_IMG01_zoom</v>
      </c>
      <c r="I10" s="14" t="str">
        <f>IF(OR(B10&lt;&gt;"",J10&lt;&gt;""),IF($G$4="Recurso",IF(LEFT($G$5,1)="M",IF(VLOOKUP($G$5,'Definición técnica de imagenes'!$A$3:$G$17,6,FALSE)=0,"",VLOOKUP($G$5,'Definición técnica de imagenes'!$A$3:$G$17,6,FALSE)),IF($G$5="F1","","")),'Definición técnica de imagenes'!$F$16),"")</f>
        <v>800 x 600 px</v>
      </c>
      <c r="J10" s="69" t="s">
        <v>160</v>
      </c>
      <c r="K10" s="66" t="s">
        <v>157</v>
      </c>
    </row>
    <row r="11" spans="1:16" s="12" customFormat="1" ht="208.5" customHeight="1" x14ac:dyDescent="0.25">
      <c r="A11" s="13" t="s">
        <v>148</v>
      </c>
      <c r="B11" s="68">
        <v>207263782</v>
      </c>
      <c r="C11" s="22" t="str">
        <f t="shared" ref="C11:C13" si="2">IF(OR(B11&lt;&gt;"",J11&lt;&gt;""),IF($G$4="Recurso",CONCATENATE($G$4," ",$G$5),$G$4),"")</f>
        <v>Cuaderno de Estudio</v>
      </c>
      <c r="D11" s="14" t="s">
        <v>145</v>
      </c>
      <c r="E11" s="14" t="s">
        <v>146</v>
      </c>
      <c r="F11" s="14" t="str">
        <f t="shared" si="0"/>
        <v>MA_11_03_REC10_IMG02_small</v>
      </c>
      <c r="G11" s="14" t="str">
        <f>IF(F11&lt;&gt;"",IF($G$4="Recurso",IF(LEFT($G$5,1)="M",VLOOKUP($G$5,'Definición técnica de imagenes'!$A$3:$G$17,5,FALSE),IF($G$5="F1",'Definición técnica de imagenes'!$E$15,'Definición técnica de imagenes'!$F$13)),'Definición técnica de imagenes'!$E$16),"")</f>
        <v>526 x 370 px</v>
      </c>
      <c r="H11" s="14" t="str">
        <f t="shared" si="1"/>
        <v>MA_11_03_REC10_IMG02_zoom</v>
      </c>
      <c r="I11" s="14" t="str">
        <f>IF(OR(B11&lt;&gt;"",J11&lt;&gt;""),IF($G$4="Recurso",IF(LEFT($G$5,1)="M",IF(VLOOKUP($G$5,'Definición técnica de imagenes'!$A$3:$G$17,6,FALSE)=0,"",VLOOKUP($G$5,'Definición técnica de imagenes'!$A$3:$G$17,6,FALSE)),IF($G$5="F1","","")),'Definición técnica de imagenes'!$F$16),"")</f>
        <v>800 x 600 px</v>
      </c>
      <c r="J11" s="69" t="s">
        <v>161</v>
      </c>
      <c r="K11" s="69" t="s">
        <v>162</v>
      </c>
    </row>
    <row r="12" spans="1:16" s="12" customFormat="1" ht="207.75" customHeight="1" x14ac:dyDescent="0.25">
      <c r="A12" s="13" t="s">
        <v>149</v>
      </c>
      <c r="B12" s="68">
        <v>111572546</v>
      </c>
      <c r="C12" s="22" t="str">
        <f t="shared" si="2"/>
        <v>Cuaderno de Estudio</v>
      </c>
      <c r="D12" s="14" t="s">
        <v>152</v>
      </c>
      <c r="E12" s="14" t="s">
        <v>146</v>
      </c>
      <c r="F12" s="14" t="str">
        <f t="shared" si="0"/>
        <v>MA_11_03_REC10_IMG03_small</v>
      </c>
      <c r="G12" s="14" t="str">
        <f>IF(F12&lt;&gt;"",IF($G$4="Recurso",IF(LEFT($G$5,1)="M",VLOOKUP($G$5,'Definición técnica de imagenes'!$A$3:$G$17,5,FALSE),IF($G$5="F1",'Definición técnica de imagenes'!$E$15,'Definición técnica de imagenes'!$F$13)),'Definición técnica de imagenes'!$E$16),"")</f>
        <v>526 x 370 px</v>
      </c>
      <c r="H12" s="14" t="str">
        <f t="shared" si="1"/>
        <v>MA_11_03_REC10_IMG03_zoom</v>
      </c>
      <c r="I12" s="14" t="str">
        <f>IF(OR(B12&lt;&gt;"",J12&lt;&gt;""),IF($G$4="Recurso",IF(LEFT($G$5,1)="M",IF(VLOOKUP($G$5,'Definición técnica de imagenes'!$A$3:$G$17,6,FALSE)=0,"",VLOOKUP($G$5,'Definición técnica de imagenes'!$A$3:$G$17,6,FALSE)),IF($G$5="F1","","")),'Definición técnica de imagenes'!$F$16),"")</f>
        <v>800 x 600 px</v>
      </c>
      <c r="J12" s="69" t="s">
        <v>163</v>
      </c>
      <c r="K12"/>
    </row>
    <row r="13" spans="1:16" s="12" customFormat="1" ht="179.25" customHeight="1" x14ac:dyDescent="0.25">
      <c r="A13" s="13" t="s">
        <v>150</v>
      </c>
      <c r="B13" s="67">
        <v>87973426</v>
      </c>
      <c r="C13" s="22" t="str">
        <f t="shared" si="2"/>
        <v>Cuaderno de Estudio</v>
      </c>
      <c r="D13" s="14" t="s">
        <v>145</v>
      </c>
      <c r="E13" s="14" t="s">
        <v>146</v>
      </c>
      <c r="F13" s="14" t="str">
        <f t="shared" si="0"/>
        <v>MA_11_03_REC10_IMG04_small</v>
      </c>
      <c r="G13" s="14" t="str">
        <f>IF(F13&lt;&gt;"",IF($G$4="Recurso",IF(LEFT($G$5,1)="M",VLOOKUP($G$5,'Definición técnica de imagenes'!$A$3:$G$17,5,FALSE),IF($G$5="F1",'Definición técnica de imagenes'!$E$15,'Definición técnica de imagenes'!$F$13)),'Definición técnica de imagenes'!$E$16),"")</f>
        <v>526 x 370 px</v>
      </c>
      <c r="H13" s="14"/>
      <c r="I13" s="14"/>
      <c r="J13" s="69" t="s">
        <v>164</v>
      </c>
      <c r="K13"/>
    </row>
    <row r="14" spans="1:16" s="12" customFormat="1" ht="213.75" customHeight="1" x14ac:dyDescent="0.25">
      <c r="A14" s="13" t="s">
        <v>153</v>
      </c>
      <c r="B14" s="67">
        <v>87973426</v>
      </c>
      <c r="C14" s="22" t="str">
        <f t="shared" ref="C14" si="3">IF(OR(B14&lt;&gt;"",J14&lt;&gt;""),IF($G$4="Recurso",CONCATENATE($G$4," ",$G$5),$G$4),"")</f>
        <v>Cuaderno de Estudio</v>
      </c>
      <c r="D14" s="14" t="s">
        <v>145</v>
      </c>
      <c r="E14" s="14" t="s">
        <v>146</v>
      </c>
      <c r="F14" s="14" t="str">
        <f t="shared" ref="F14" si="4">IF(OR(B14&lt;&gt;"",J14&lt;&gt;""),CONCATENATE($C$7,"_",$A14,IF($G$4="Cuaderno de Estudio","_small",CONCATENATE(IF(I14="","","n"),IF(LEFT($G$5,1)="F",".jpg",".png")))),"")</f>
        <v>MA_11_03_REC10_IMG05_small</v>
      </c>
      <c r="G14" s="14" t="str">
        <f>IF(F14&lt;&gt;"",IF($G$4="Recurso",IF(LEFT($G$5,1)="M",VLOOKUP($G$5,'Definición técnica de imagenes'!$A$3:$G$17,5,FALSE),IF($G$5="F1",'Definición técnica de imagenes'!$E$15,'Definición técnica de imagenes'!$F$13)),'Definición técnica de imagenes'!$E$16),"")</f>
        <v>526 x 370 px</v>
      </c>
      <c r="H14" s="14" t="str">
        <f t="shared" ref="H14" si="5">IF(AND(I14&lt;&gt;"",I14&lt;&gt;0),IF(OR(B14&lt;&gt;"",J14&lt;&gt;""),CONCATENATE($C$7,"_",$A14,IF($G$4="Cuaderno de Estudio","_zoom",CONCATENATE("a",IF(LEFT($G$5,1)="F",".jpg",".png")))),""),"")</f>
        <v>MA_11_03_REC10_IMG05_zoom</v>
      </c>
      <c r="I14" s="14" t="str">
        <f>IF(OR(B14&lt;&gt;"",J14&lt;&gt;""),IF($G$4="Recurso",IF(LEFT($G$5,1)="M",IF(VLOOKUP($G$5,'Definición técnica de imagenes'!$A$3:$G$17,6,FALSE)=0,"",VLOOKUP($G$5,'Definición técnica de imagenes'!$A$3:$G$17,6,FALSE)),IF($G$5="F1","","")),'Definición técnica de imagenes'!$F$16),"")</f>
        <v>800 x 600 px</v>
      </c>
      <c r="J14" s="69" t="s">
        <v>165</v>
      </c>
      <c r="K14"/>
    </row>
    <row r="15" spans="1:16" s="12" customFormat="1" ht="275.25" customHeight="1" x14ac:dyDescent="0.25">
      <c r="A15" s="13" t="s">
        <v>154</v>
      </c>
      <c r="B15" s="22" t="s">
        <v>147</v>
      </c>
      <c r="C15" s="22" t="str">
        <f t="shared" ref="C15" si="6">IF(OR(B15&lt;&gt;"",J15&lt;&gt;""),IF($G$4="Recurso",CONCATENATE($G$4," ",$G$5),$G$4),"")</f>
        <v>Cuaderno de Estudio</v>
      </c>
      <c r="D15" s="14" t="s">
        <v>145</v>
      </c>
      <c r="E15" s="14" t="s">
        <v>146</v>
      </c>
      <c r="F15" s="14" t="str">
        <f t="shared" ref="F15" si="7">IF(OR(B15&lt;&gt;"",J15&lt;&gt;""),CONCATENATE($C$7,"_",$A15,IF($G$4="Cuaderno de Estudio","_small",CONCATENATE(IF(I15="","","n"),IF(LEFT($G$5,1)="F",".jpg",".png")))),"")</f>
        <v>MA_11_03_REC10_IMG06_small</v>
      </c>
      <c r="G15" s="14" t="str">
        <f>IF(F15&lt;&gt;"",IF($G$4="Recurso",IF(LEFT($G$5,1)="M",VLOOKUP($G$5,'Definición técnica de imagenes'!$A$3:$G$17,5,FALSE),IF($G$5="F1",'Definición técnica de imagenes'!$E$15,'Definición técnica de imagenes'!$F$13)),'Definición técnica de imagenes'!$E$16),"")</f>
        <v>526 x 370 px</v>
      </c>
      <c r="H15" s="14" t="str">
        <f t="shared" ref="H15" si="8">IF(AND(I15&lt;&gt;"",I15&lt;&gt;0),IF(OR(B15&lt;&gt;"",J15&lt;&gt;""),CONCATENATE($C$7,"_",$A15,IF($G$4="Cuaderno de Estudio","_zoom",CONCATENATE("a",IF(LEFT($G$5,1)="F",".jpg",".png")))),""),"")</f>
        <v>MA_11_03_REC10_IMG06_zoom</v>
      </c>
      <c r="I15" s="14" t="str">
        <f>IF(OR(B15&lt;&gt;"",J15&lt;&gt;""),IF($G$4="Recurso",IF(LEFT($G$5,1)="M",IF(VLOOKUP($G$5,'Definición técnica de imagenes'!$A$3:$G$17,6,FALSE)=0,"",VLOOKUP($G$5,'Definición técnica de imagenes'!$A$3:$G$17,6,FALSE)),IF($G$5="F1","","")),'Definición técnica de imagenes'!$F$16),"")</f>
        <v>800 x 600 px</v>
      </c>
      <c r="J15" s="69" t="s">
        <v>166</v>
      </c>
      <c r="K15"/>
    </row>
    <row r="16" spans="1:16" s="12" customFormat="1" ht="216.75" customHeight="1" x14ac:dyDescent="0.25">
      <c r="A16" s="13" t="s">
        <v>167</v>
      </c>
      <c r="B16" s="22" t="s">
        <v>147</v>
      </c>
      <c r="C16" s="22" t="str">
        <f t="shared" ref="C16:C24" si="9">IF(OR(B16&lt;&gt;"",J16&lt;&gt;""),IF($G$4="Recurso",CONCATENATE($G$4," ",$G$5),$G$4),"")</f>
        <v>Cuaderno de Estudio</v>
      </c>
      <c r="D16" s="14" t="s">
        <v>145</v>
      </c>
      <c r="E16" s="14" t="s">
        <v>146</v>
      </c>
      <c r="F16" s="14" t="str">
        <f t="shared" ref="F16:F24" si="10">IF(OR(B16&lt;&gt;"",J16&lt;&gt;""),CONCATENATE($C$7,"_",$A16,IF($G$4="Cuaderno de Estudio","_small",CONCATENATE(IF(I16="","","n"),IF(LEFT($G$5,1)="F",".jpg",".png")))),"")</f>
        <v>MA_11_03_REC10_IMG07_small</v>
      </c>
      <c r="G16" s="14" t="str">
        <f>IF(F16&lt;&gt;"",IF($G$4="Recurso",IF(LEFT($G$5,1)="M",VLOOKUP($G$5,'Definición técnica de imagenes'!$A$3:$G$17,5,FALSE),IF($G$5="F1",'Definición técnica de imagenes'!$E$15,'Definición técnica de imagenes'!$F$13)),'Definición técnica de imagenes'!$E$16),"")</f>
        <v>526 x 370 px</v>
      </c>
      <c r="H16" s="14" t="str">
        <f t="shared" ref="H16:H24" si="11">IF(AND(I16&lt;&gt;"",I16&lt;&gt;0),IF(OR(B16&lt;&gt;"",J16&lt;&gt;""),CONCATENATE($C$7,"_",$A16,IF($G$4="Cuaderno de Estudio","_zoom",CONCATENATE("a",IF(LEFT($G$5,1)="F",".jpg",".png")))),""),"")</f>
        <v>MA_11_03_REC10_IMG07_zoom</v>
      </c>
      <c r="I16" s="14" t="str">
        <f>IF(OR(B16&lt;&gt;"",J16&lt;&gt;""),IF($G$4="Recurso",IF(LEFT($G$5,1)="M",IF(VLOOKUP($G$5,'Definición técnica de imagenes'!$A$3:$G$17,6,FALSE)=0,"",VLOOKUP($G$5,'Definición técnica de imagenes'!$A$3:$G$17,6,FALSE)),IF($G$5="F1","","")),'Definición técnica de imagenes'!$F$16),"")</f>
        <v>800 x 600 px</v>
      </c>
      <c r="J16" s="69" t="s">
        <v>176</v>
      </c>
      <c r="K16"/>
    </row>
    <row r="17" spans="1:11" s="12" customFormat="1" ht="192" customHeight="1" x14ac:dyDescent="0.25">
      <c r="A17" s="13" t="s">
        <v>168</v>
      </c>
      <c r="B17" s="22" t="s">
        <v>147</v>
      </c>
      <c r="C17" s="22" t="str">
        <f t="shared" si="9"/>
        <v>Cuaderno de Estudio</v>
      </c>
      <c r="D17" s="14" t="s">
        <v>145</v>
      </c>
      <c r="E17" s="14" t="s">
        <v>146</v>
      </c>
      <c r="F17" s="14" t="str">
        <f t="shared" si="10"/>
        <v>MA_11_03_REC10_IMG08_small</v>
      </c>
      <c r="G17" s="14" t="str">
        <f>IF(F17&lt;&gt;"",IF($G$4="Recurso",IF(LEFT($G$5,1)="M",VLOOKUP($G$5,'Definición técnica de imagenes'!$A$3:$G$17,5,FALSE),IF($G$5="F1",'Definición técnica de imagenes'!$E$15,'Definición técnica de imagenes'!$F$13)),'Definición técnica de imagenes'!$E$16),"")</f>
        <v>526 x 370 px</v>
      </c>
      <c r="H17" s="14" t="str">
        <f t="shared" si="11"/>
        <v>MA_11_03_REC10_IMG08_zoom</v>
      </c>
      <c r="I17" s="14" t="str">
        <f>IF(OR(B17&lt;&gt;"",J17&lt;&gt;""),IF($G$4="Recurso",IF(LEFT($G$5,1)="M",IF(VLOOKUP($G$5,'Definición técnica de imagenes'!$A$3:$G$17,6,FALSE)=0,"",VLOOKUP($G$5,'Definición técnica de imagenes'!$A$3:$G$17,6,FALSE)),IF($G$5="F1","","")),'Definición técnica de imagenes'!$F$16),"")</f>
        <v>800 x 600 px</v>
      </c>
      <c r="J17" s="69" t="s">
        <v>177</v>
      </c>
      <c r="K17"/>
    </row>
    <row r="18" spans="1:11" s="12" customFormat="1" ht="218.25" customHeight="1" x14ac:dyDescent="0.25">
      <c r="A18" s="13" t="s">
        <v>169</v>
      </c>
      <c r="B18" s="22" t="s">
        <v>147</v>
      </c>
      <c r="C18" s="22" t="str">
        <f t="shared" si="9"/>
        <v>Cuaderno de Estudio</v>
      </c>
      <c r="D18" s="14" t="s">
        <v>145</v>
      </c>
      <c r="E18" s="14" t="s">
        <v>146</v>
      </c>
      <c r="F18" s="14" t="str">
        <f t="shared" si="10"/>
        <v>MA_11_03_REC10_IMG09_small</v>
      </c>
      <c r="G18" s="14" t="str">
        <f>IF(F18&lt;&gt;"",IF($G$4="Recurso",IF(LEFT($G$5,1)="M",VLOOKUP($G$5,'Definición técnica de imagenes'!$A$3:$G$17,5,FALSE),IF($G$5="F1",'Definición técnica de imagenes'!$E$15,'Definición técnica de imagenes'!$F$13)),'Definición técnica de imagenes'!$E$16),"")</f>
        <v>526 x 370 px</v>
      </c>
      <c r="H18" s="14" t="str">
        <f t="shared" si="11"/>
        <v>MA_11_03_REC10_IMG09_zoom</v>
      </c>
      <c r="I18" s="14" t="str">
        <f>IF(OR(B18&lt;&gt;"",J18&lt;&gt;""),IF($G$4="Recurso",IF(LEFT($G$5,1)="M",IF(VLOOKUP($G$5,'Definición técnica de imagenes'!$A$3:$G$17,6,FALSE)=0,"",VLOOKUP($G$5,'Definición técnica de imagenes'!$A$3:$G$17,6,FALSE)),IF($G$5="F1","","")),'Definición técnica de imagenes'!$F$16),"")</f>
        <v>800 x 600 px</v>
      </c>
      <c r="J18" s="69" t="s">
        <v>178</v>
      </c>
      <c r="K18" s="15"/>
    </row>
    <row r="19" spans="1:11" s="12" customFormat="1" ht="108.75" customHeight="1" x14ac:dyDescent="0.25">
      <c r="A19" s="13" t="s">
        <v>170</v>
      </c>
      <c r="B19" s="22" t="s">
        <v>147</v>
      </c>
      <c r="C19" s="22" t="str">
        <f t="shared" si="9"/>
        <v>Cuaderno de Estudio</v>
      </c>
      <c r="D19" s="14" t="s">
        <v>145</v>
      </c>
      <c r="E19" s="14" t="s">
        <v>146</v>
      </c>
      <c r="F19" s="14" t="str">
        <f t="shared" si="10"/>
        <v>MA_11_03_REC10_IMG10_small</v>
      </c>
      <c r="G19" s="14" t="str">
        <f>IF(F19&lt;&gt;"",IF($G$4="Recurso",IF(LEFT($G$5,1)="M",VLOOKUP($G$5,'Definición técnica de imagenes'!$A$3:$G$17,5,FALSE),IF($G$5="F1",'Definición técnica de imagenes'!$E$15,'Definición técnica de imagenes'!$F$13)),'Definición técnica de imagenes'!$E$16),"")</f>
        <v>526 x 370 px</v>
      </c>
      <c r="H19" s="14" t="str">
        <f t="shared" si="11"/>
        <v>MA_11_03_REC10_IMG10_zoom</v>
      </c>
      <c r="I19" s="14" t="str">
        <f>IF(OR(B19&lt;&gt;"",J19&lt;&gt;""),IF($G$4="Recurso",IF(LEFT($G$5,1)="M",IF(VLOOKUP($G$5,'Definición técnica de imagenes'!$A$3:$G$17,6,FALSE)=0,"",VLOOKUP($G$5,'Definición técnica de imagenes'!$A$3:$G$17,6,FALSE)),IF($G$5="F1","","")),'Definición técnica de imagenes'!$F$16),"")</f>
        <v>800 x 600 px</v>
      </c>
      <c r="J19" s="69" t="s">
        <v>179</v>
      </c>
      <c r="K19"/>
    </row>
    <row r="20" spans="1:11" s="12" customFormat="1" ht="108.75" customHeight="1" x14ac:dyDescent="0.25">
      <c r="A20" s="13" t="s">
        <v>171</v>
      </c>
      <c r="B20" s="22" t="s">
        <v>147</v>
      </c>
      <c r="C20" s="22" t="str">
        <f t="shared" si="9"/>
        <v>Cuaderno de Estudio</v>
      </c>
      <c r="D20" s="14" t="s">
        <v>145</v>
      </c>
      <c r="E20" s="14" t="s">
        <v>146</v>
      </c>
      <c r="F20" s="14" t="str">
        <f t="shared" si="10"/>
        <v>MA_11_03_REC10_IMG11_small</v>
      </c>
      <c r="G20" s="14" t="str">
        <f>IF(F20&lt;&gt;"",IF($G$4="Recurso",IF(LEFT($G$5,1)="M",VLOOKUP($G$5,'Definición técnica de imagenes'!$A$3:$G$17,5,FALSE),IF($G$5="F1",'Definición técnica de imagenes'!$E$15,'Definición técnica de imagenes'!$F$13)),'Definición técnica de imagenes'!$E$16),"")</f>
        <v>526 x 370 px</v>
      </c>
      <c r="H20" s="14" t="str">
        <f t="shared" si="11"/>
        <v>MA_11_03_REC10_IMG11_zoom</v>
      </c>
      <c r="I20" s="14" t="str">
        <f>IF(OR(B20&lt;&gt;"",J20&lt;&gt;""),IF($G$4="Recurso",IF(LEFT($G$5,1)="M",IF(VLOOKUP($G$5,'Definición técnica de imagenes'!$A$3:$G$17,6,FALSE)=0,"",VLOOKUP($G$5,'Definición técnica de imagenes'!$A$3:$G$17,6,FALSE)),IF($G$5="F1","","")),'Definición técnica de imagenes'!$F$16),"")</f>
        <v>800 x 600 px</v>
      </c>
      <c r="J20" s="69" t="s">
        <v>184</v>
      </c>
      <c r="K20"/>
    </row>
    <row r="21" spans="1:11" s="12" customFormat="1" ht="87" customHeight="1" x14ac:dyDescent="0.25">
      <c r="A21" s="13" t="s">
        <v>172</v>
      </c>
      <c r="B21" s="22" t="s">
        <v>147</v>
      </c>
      <c r="C21" s="22" t="str">
        <f t="shared" si="9"/>
        <v>Cuaderno de Estudio</v>
      </c>
      <c r="D21" s="14" t="s">
        <v>145</v>
      </c>
      <c r="E21" s="14" t="s">
        <v>146</v>
      </c>
      <c r="F21" s="14" t="str">
        <f t="shared" si="10"/>
        <v>MA_11_03_REC10_IMG12_small</v>
      </c>
      <c r="G21" s="14" t="str">
        <f>IF(F21&lt;&gt;"",IF($G$4="Recurso",IF(LEFT($G$5,1)="M",VLOOKUP($G$5,'Definición técnica de imagenes'!$A$3:$G$17,5,FALSE),IF($G$5="F1",'Definición técnica de imagenes'!$E$15,'Definición técnica de imagenes'!$F$13)),'Definición técnica de imagenes'!$E$16),"")</f>
        <v>526 x 370 px</v>
      </c>
      <c r="H21" s="14" t="str">
        <f t="shared" si="11"/>
        <v>MA_11_03_REC10_IMG12_zoom</v>
      </c>
      <c r="I21" s="14" t="str">
        <f>IF(OR(B21&lt;&gt;"",J21&lt;&gt;""),IF($G$4="Recurso",IF(LEFT($G$5,1)="M",IF(VLOOKUP($G$5,'Definición técnica de imagenes'!$A$3:$G$17,6,FALSE)=0,"",VLOOKUP($G$5,'Definición técnica de imagenes'!$A$3:$G$17,6,FALSE)),IF($G$5="F1","","")),'Definición técnica de imagenes'!$F$16),"")</f>
        <v>800 x 600 px</v>
      </c>
      <c r="J21" s="69" t="s">
        <v>183</v>
      </c>
      <c r="K21"/>
    </row>
    <row r="22" spans="1:11" s="12" customFormat="1" ht="91.5" customHeight="1" x14ac:dyDescent="0.25">
      <c r="A22" s="13" t="s">
        <v>173</v>
      </c>
      <c r="B22" s="22" t="s">
        <v>147</v>
      </c>
      <c r="C22" s="22" t="str">
        <f t="shared" si="9"/>
        <v>Cuaderno de Estudio</v>
      </c>
      <c r="D22" s="14" t="s">
        <v>145</v>
      </c>
      <c r="E22" s="14" t="s">
        <v>146</v>
      </c>
      <c r="F22" s="14" t="str">
        <f t="shared" si="10"/>
        <v>MA_11_03_REC10_IMG13_small</v>
      </c>
      <c r="G22" s="14" t="str">
        <f>IF(F22&lt;&gt;"",IF($G$4="Recurso",IF(LEFT($G$5,1)="M",VLOOKUP($G$5,'Definición técnica de imagenes'!$A$3:$G$17,5,FALSE),IF($G$5="F1",'Definición técnica de imagenes'!$E$15,'Definición técnica de imagenes'!$F$13)),'Definición técnica de imagenes'!$E$16),"")</f>
        <v>526 x 370 px</v>
      </c>
      <c r="H22" s="14" t="str">
        <f t="shared" si="11"/>
        <v>MA_11_03_REC10_IMG13_zoom</v>
      </c>
      <c r="I22" s="14" t="str">
        <f>IF(OR(B22&lt;&gt;"",J22&lt;&gt;""),IF($G$4="Recurso",IF(LEFT($G$5,1)="M",IF(VLOOKUP($G$5,'Definición técnica de imagenes'!$A$3:$G$17,6,FALSE)=0,"",VLOOKUP($G$5,'Definición técnica de imagenes'!$A$3:$G$17,6,FALSE)),IF($G$5="F1","","")),'Definición técnica de imagenes'!$F$16),"")</f>
        <v>800 x 600 px</v>
      </c>
      <c r="J22" s="69" t="s">
        <v>180</v>
      </c>
      <c r="K22"/>
    </row>
    <row r="23" spans="1:11" s="12" customFormat="1" ht="91.5" customHeight="1" x14ac:dyDescent="0.25">
      <c r="A23" s="13" t="s">
        <v>174</v>
      </c>
      <c r="B23" s="22" t="s">
        <v>147</v>
      </c>
      <c r="C23" s="22" t="str">
        <f t="shared" si="9"/>
        <v>Cuaderno de Estudio</v>
      </c>
      <c r="D23" s="14" t="s">
        <v>145</v>
      </c>
      <c r="E23" s="14" t="s">
        <v>146</v>
      </c>
      <c r="F23" s="14" t="str">
        <f t="shared" si="10"/>
        <v>MA_11_03_REC10_IMG14_small</v>
      </c>
      <c r="G23" s="14" t="str">
        <f>IF(F23&lt;&gt;"",IF($G$4="Recurso",IF(LEFT($G$5,1)="M",VLOOKUP($G$5,'Definición técnica de imagenes'!$A$3:$G$17,5,FALSE),IF($G$5="F1",'Definición técnica de imagenes'!$E$15,'Definición técnica de imagenes'!$F$13)),'Definición técnica de imagenes'!$E$16),"")</f>
        <v>526 x 370 px</v>
      </c>
      <c r="H23" s="14" t="str">
        <f t="shared" si="11"/>
        <v>MA_11_03_REC10_IMG14_zoom</v>
      </c>
      <c r="I23" s="14" t="str">
        <f>IF(OR(B23&lt;&gt;"",J23&lt;&gt;""),IF($G$4="Recurso",IF(LEFT($G$5,1)="M",IF(VLOOKUP($G$5,'Definición técnica de imagenes'!$A$3:$G$17,6,FALSE)=0,"",VLOOKUP($G$5,'Definición técnica de imagenes'!$A$3:$G$17,6,FALSE)),IF($G$5="F1","","")),'Definición técnica de imagenes'!$F$16),"")</f>
        <v>800 x 600 px</v>
      </c>
      <c r="J23" s="69" t="s">
        <v>181</v>
      </c>
      <c r="K23"/>
    </row>
    <row r="24" spans="1:11" s="12" customFormat="1" ht="92.25" customHeight="1" x14ac:dyDescent="0.25">
      <c r="A24" s="13" t="s">
        <v>175</v>
      </c>
      <c r="B24" s="22" t="s">
        <v>147</v>
      </c>
      <c r="C24" s="22" t="str">
        <f t="shared" si="9"/>
        <v>Cuaderno de Estudio</v>
      </c>
      <c r="D24" s="14" t="s">
        <v>145</v>
      </c>
      <c r="E24" s="14" t="s">
        <v>146</v>
      </c>
      <c r="F24" s="14" t="str">
        <f t="shared" si="10"/>
        <v>MA_11_03_REC10_IMG15_small</v>
      </c>
      <c r="G24" s="14" t="str">
        <f>IF(F24&lt;&gt;"",IF($G$4="Recurso",IF(LEFT($G$5,1)="M",VLOOKUP($G$5,'Definición técnica de imagenes'!$A$3:$G$17,5,FALSE),IF($G$5="F1",'Definición técnica de imagenes'!$E$15,'Definición técnica de imagenes'!$F$13)),'Definición técnica de imagenes'!$E$16),"")</f>
        <v>526 x 370 px</v>
      </c>
      <c r="H24" s="14" t="str">
        <f t="shared" si="11"/>
        <v>MA_11_03_REC10_IMG15_zoom</v>
      </c>
      <c r="I24" s="14" t="str">
        <f>IF(OR(B24&lt;&gt;"",J24&lt;&gt;""),IF($G$4="Recurso",IF(LEFT($G$5,1)="M",IF(VLOOKUP($G$5,'Definición técnica de imagenes'!$A$3:$G$17,6,FALSE)=0,"",VLOOKUP($G$5,'Definición técnica de imagenes'!$A$3:$G$17,6,FALSE)),IF($G$5="F1","","")),'Definición técnica de imagenes'!$F$16),"")</f>
        <v>800 x 600 px</v>
      </c>
      <c r="J24" s="69" t="s">
        <v>182</v>
      </c>
      <c r="K24"/>
    </row>
    <row r="25" spans="1:11" s="12" customFormat="1" ht="100.5" customHeight="1" x14ac:dyDescent="0.25">
      <c r="A25" s="13"/>
      <c r="B25" s="22"/>
      <c r="C25" s="22"/>
      <c r="D25" s="14"/>
      <c r="E25" s="14"/>
      <c r="F25" s="14"/>
      <c r="G25" s="14"/>
      <c r="H25" s="14"/>
      <c r="I25" s="14"/>
      <c r="J25" s="14"/>
      <c r="K25" s="15"/>
    </row>
    <row r="26" spans="1:11" s="12" customFormat="1" x14ac:dyDescent="0.25">
      <c r="A26" s="13"/>
      <c r="B26" s="22"/>
      <c r="C26" s="22"/>
      <c r="D26" s="14"/>
      <c r="E26" s="14"/>
      <c r="F26" s="14"/>
      <c r="G26" s="14"/>
      <c r="H26" s="14"/>
      <c r="I26" s="14"/>
      <c r="J26" s="14"/>
      <c r="K26" s="15"/>
    </row>
    <row r="27" spans="1:11" s="12" customFormat="1" x14ac:dyDescent="0.25">
      <c r="A27" s="13"/>
      <c r="B27" s="22"/>
      <c r="C27" s="22"/>
      <c r="D27" s="14"/>
      <c r="E27" s="14"/>
      <c r="F27" s="14"/>
      <c r="G27" s="14"/>
      <c r="H27" s="14"/>
      <c r="I27" s="14"/>
      <c r="J27" s="14"/>
      <c r="K27" s="15"/>
    </row>
    <row r="28" spans="1:11" s="12" customFormat="1" x14ac:dyDescent="0.25">
      <c r="A28" s="13"/>
      <c r="B28" s="22"/>
      <c r="C28" s="22"/>
      <c r="D28" s="14"/>
      <c r="E28" s="14"/>
      <c r="F28" s="14"/>
      <c r="G28" s="14"/>
      <c r="H28" s="14"/>
      <c r="I28" s="14"/>
      <c r="J28" s="14"/>
      <c r="K28" s="15"/>
    </row>
    <row r="29" spans="1:11" s="12" customFormat="1" x14ac:dyDescent="0.25">
      <c r="A29" s="13"/>
      <c r="B29" s="22"/>
      <c r="C29" s="22"/>
      <c r="D29" s="14"/>
      <c r="E29" s="14"/>
      <c r="F29" s="14"/>
      <c r="G29" s="14"/>
      <c r="H29" s="14"/>
      <c r="I29" s="14"/>
      <c r="J29" s="14"/>
      <c r="K29" s="15"/>
    </row>
    <row r="30" spans="1:11" s="12" customFormat="1" x14ac:dyDescent="0.25">
      <c r="A30" s="13"/>
      <c r="B30" s="22"/>
      <c r="C30" s="22"/>
      <c r="D30" s="14"/>
      <c r="E30" s="14"/>
      <c r="F30" s="14"/>
      <c r="G30" s="14"/>
      <c r="H30" s="14"/>
      <c r="I30" s="14"/>
      <c r="J30" s="14"/>
      <c r="K30" s="15"/>
    </row>
    <row r="31" spans="1:11" s="12" customFormat="1" x14ac:dyDescent="0.25">
      <c r="A31" s="13"/>
      <c r="B31" s="22"/>
      <c r="C31" s="22"/>
      <c r="D31" s="14"/>
      <c r="E31" s="14"/>
      <c r="F31" s="14"/>
      <c r="G31" s="14"/>
      <c r="H31" s="14"/>
      <c r="I31" s="14"/>
      <c r="J31" s="14"/>
      <c r="K31" s="15"/>
    </row>
    <row r="32" spans="1:11" s="12" customFormat="1" x14ac:dyDescent="0.25">
      <c r="A32" s="13"/>
      <c r="B32" s="22"/>
      <c r="C32" s="22"/>
      <c r="D32" s="14"/>
      <c r="E32" s="14"/>
      <c r="F32" s="14"/>
      <c r="G32" s="14"/>
      <c r="H32" s="14"/>
      <c r="I32" s="14"/>
      <c r="J32" s="14"/>
      <c r="K32" s="15"/>
    </row>
    <row r="33" spans="1:11" s="12" customFormat="1" x14ac:dyDescent="0.25">
      <c r="A33" s="13"/>
      <c r="B33" s="22"/>
      <c r="C33" s="22"/>
      <c r="D33" s="14"/>
      <c r="E33" s="14"/>
      <c r="F33" s="14"/>
      <c r="G33" s="14"/>
      <c r="H33" s="14"/>
      <c r="I33" s="14"/>
      <c r="J33" s="14"/>
      <c r="K33" s="15"/>
    </row>
    <row r="34" spans="1:11" s="12" customFormat="1" x14ac:dyDescent="0.25">
      <c r="A34" s="13"/>
      <c r="B34" s="22"/>
      <c r="C34" s="22"/>
      <c r="D34" s="14"/>
      <c r="E34" s="14"/>
      <c r="F34" s="14"/>
      <c r="G34" s="14"/>
      <c r="H34" s="14"/>
      <c r="I34" s="14"/>
      <c r="J34" s="14"/>
      <c r="K34" s="15"/>
    </row>
    <row r="35" spans="1:11" s="12" customFormat="1" x14ac:dyDescent="0.25">
      <c r="A35" s="13"/>
      <c r="B35" s="22"/>
      <c r="C35" s="22"/>
      <c r="D35" s="14"/>
      <c r="E35" s="14"/>
      <c r="F35" s="14"/>
      <c r="G35" s="14"/>
      <c r="H35" s="14"/>
      <c r="I35" s="14"/>
      <c r="J35" s="14"/>
      <c r="K35" s="15"/>
    </row>
    <row r="36" spans="1:11" s="12" customFormat="1" x14ac:dyDescent="0.25">
      <c r="A36" s="13"/>
      <c r="B36" s="22"/>
      <c r="C36" s="22"/>
      <c r="D36" s="14"/>
      <c r="E36" s="14"/>
      <c r="F36" s="14"/>
      <c r="G36" s="14"/>
      <c r="H36" s="14"/>
      <c r="I36" s="14"/>
      <c r="J36" s="14"/>
      <c r="K36" s="15"/>
    </row>
    <row r="37" spans="1:11" s="12" customFormat="1" x14ac:dyDescent="0.25">
      <c r="A37" s="13"/>
      <c r="B37" s="22"/>
      <c r="C37" s="22"/>
      <c r="D37" s="14"/>
      <c r="E37" s="14"/>
      <c r="F37" s="14"/>
      <c r="G37" s="14"/>
      <c r="H37" s="14"/>
      <c r="I37" s="14"/>
      <c r="J37" s="14"/>
      <c r="K37" s="15"/>
    </row>
    <row r="38" spans="1:11" s="12" customFormat="1" x14ac:dyDescent="0.25">
      <c r="A38" s="13"/>
      <c r="B38" s="22"/>
      <c r="C38" s="22"/>
      <c r="D38" s="14"/>
      <c r="E38" s="14"/>
      <c r="F38" s="14"/>
      <c r="G38" s="14"/>
      <c r="H38" s="14"/>
      <c r="I38" s="14"/>
      <c r="J38" s="14"/>
      <c r="K38" s="15"/>
    </row>
    <row r="39" spans="1:11" s="12" customFormat="1" x14ac:dyDescent="0.25">
      <c r="A39" s="13"/>
      <c r="B39" s="22"/>
      <c r="C39" s="22"/>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t="str">
        <f t="shared" ref="F51:F53" si="12">IF(OR(B51&lt;&gt;"",J51&lt;&gt;""),CONCATENATE($C$7,"_",$A51,IF($G$4="Cuaderno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 t="shared" ref="H51:H53" si="13">IF(AND(I51&lt;&gt;"",I51&lt;&gt;0),IF(OR(B51&lt;&gt;"",J51&lt;&gt;""),CONCATENATE($C$7,"_",$A51,IF($G$4="Cuaderno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2"/>
        <v/>
      </c>
      <c r="G52" s="14" t="str">
        <f>IF(F52&lt;&gt;"",IF($G$4="Recurso",IF(LEFT($G$5,1)="M",VLOOKUP($G$5,'Definición técnica de imagenes'!$A$3:$G$17,5,FALSE),IF($G$5="F1",'Definición técnica de imagenes'!$E$15,'Definición técnica de imagenes'!$F$13)),'Definición técnica de imagenes'!$E$16),"")</f>
        <v/>
      </c>
      <c r="H52" s="14" t="str">
        <f t="shared" si="13"/>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2"/>
        <v/>
      </c>
      <c r="G53" s="14" t="str">
        <f>IF(F53&lt;&gt;"",IF($G$4="Recurso",IF(LEFT($G$5,1)="M",VLOOKUP($G$5,'Definición técnica de imagenes'!$A$3:$G$17,5,FALSE),IF($G$5="F1",'Definición técnica de imagenes'!$E$15,'Definición técnica de imagenes'!$F$13)),'Definición técnica de imagenes'!$E$16),"")</f>
        <v/>
      </c>
      <c r="H53" s="14" t="str">
        <f t="shared" si="13"/>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4">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5">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4"/>
        <v/>
      </c>
      <c r="G55" s="14" t="str">
        <f>IF(F55&lt;&gt;"",IF($G$4="Recurso",IF(LEFT($G$5,1)="M",VLOOKUP($G$5,'Definición técnica de imagenes'!$A$3:$G$17,5,FALSE),IF($G$5="F1",'Definición técnica de imagenes'!$E$15,'Definición técnica de imagenes'!$F$13)),'Definición técnica de imagenes'!$E$16),"")</f>
        <v/>
      </c>
      <c r="H55" s="14" t="str">
        <f t="shared" si="15"/>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4"/>
        <v/>
      </c>
      <c r="G56" s="14" t="str">
        <f>IF(F56&lt;&gt;"",IF($G$4="Recurso",IF(LEFT($G$5,1)="M",VLOOKUP($G$5,'Definición técnica de imagenes'!$A$3:$G$17,5,FALSE),IF($G$5="F1",'Definición técnica de imagenes'!$E$15,'Definición técnica de imagenes'!$F$13)),'Definición técnica de imagenes'!$E$16),"")</f>
        <v/>
      </c>
      <c r="H56" s="14" t="str">
        <f t="shared" si="15"/>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4"/>
        <v/>
      </c>
      <c r="G57" s="14" t="str">
        <f>IF(F57&lt;&gt;"",IF($G$4="Recurso",IF(LEFT($G$5,1)="M",VLOOKUP($G$5,'Definición técnica de imagenes'!$A$3:$G$17,5,FALSE),IF($G$5="F1",'Definición técnica de imagenes'!$E$15,'Definición técnica de imagenes'!$F$13)),'Definición técnica de imagenes'!$E$16),"")</f>
        <v/>
      </c>
      <c r="H57" s="14" t="str">
        <f t="shared" si="15"/>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4"/>
        <v/>
      </c>
      <c r="G58" s="14" t="str">
        <f>IF(F58&lt;&gt;"",IF($G$4="Recurso",IF(LEFT($G$5,1)="M",VLOOKUP($G$5,'Definición técnica de imagenes'!$A$3:$G$17,5,FALSE),IF($G$5="F1",'Definición técnica de imagenes'!$E$15,'Definición técnica de imagenes'!$F$13)),'Definición técnica de imagenes'!$E$16),"")</f>
        <v/>
      </c>
      <c r="H58" s="14" t="str">
        <f t="shared" si="15"/>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4"/>
        <v/>
      </c>
      <c r="G59" s="14" t="str">
        <f>IF(F59&lt;&gt;"",IF($G$4="Recurso",IF(LEFT($G$5,1)="M",VLOOKUP($G$5,'Definición técnica de imagenes'!$A$3:$G$17,5,FALSE),IF($G$5="F1",'Definición técnica de imagenes'!$E$15,'Definición técnica de imagenes'!$F$13)),'Definición técnica de imagenes'!$E$16),"")</f>
        <v/>
      </c>
      <c r="H59" s="14" t="str">
        <f t="shared" si="15"/>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4"/>
        <v/>
      </c>
      <c r="G60" s="14" t="str">
        <f>IF(F60&lt;&gt;"",IF($G$4="Recurso",IF(LEFT($G$5,1)="M",VLOOKUP($G$5,'Definición técnica de imagenes'!$A$3:$G$17,5,FALSE),IF($G$5="F1",'Definición técnica de imagenes'!$E$15,'Definición técnica de imagenes'!$F$13)),'Definición técnica de imagenes'!$E$16),"")</f>
        <v/>
      </c>
      <c r="H60" s="14" t="str">
        <f t="shared" si="15"/>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4"/>
        <v/>
      </c>
      <c r="G61" s="14" t="str">
        <f>IF(F61&lt;&gt;"",IF($G$4="Recurso",IF(LEFT($G$5,1)="M",VLOOKUP($G$5,'Definición técnica de imagenes'!$A$3:$G$17,5,FALSE),IF($G$5="F1",'Definición técnica de imagenes'!$E$15,'Definición técnica de imagenes'!$F$13)),'Definición técnica de imagenes'!$E$16),"")</f>
        <v/>
      </c>
      <c r="H61" s="14" t="str">
        <f t="shared" si="15"/>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4"/>
        <v/>
      </c>
      <c r="G62" s="14" t="str">
        <f>IF(F62&lt;&gt;"",IF($G$4="Recurso",IF(LEFT($G$5,1)="M",VLOOKUP($G$5,'Definición técnica de imagenes'!$A$3:$G$17,5,FALSE),IF($G$5="F1",'Definición técnica de imagenes'!$E$15,'Definición técnica de imagenes'!$F$13)),'Definición técnica de imagenes'!$E$16),"")</f>
        <v/>
      </c>
      <c r="H62" s="14" t="str">
        <f t="shared" si="15"/>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4"/>
        <v/>
      </c>
      <c r="G63" s="14" t="str">
        <f>IF(F63&lt;&gt;"",IF($G$4="Recurso",IF(LEFT($G$5,1)="M",VLOOKUP($G$5,'Definición técnica de imagenes'!$A$3:$G$17,5,FALSE),IF($G$5="F1",'Definición técnica de imagenes'!$E$15,'Definición técnica de imagenes'!$F$13)),'Definición técnica de imagenes'!$E$16),"")</f>
        <v/>
      </c>
      <c r="H63" s="14" t="str">
        <f t="shared" si="1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4"/>
        <v/>
      </c>
      <c r="G64" s="14" t="str">
        <f>IF(F64&lt;&gt;"",IF($G$4="Recurso",IF(LEFT($G$5,1)="M",VLOOKUP($G$5,'Definición técnica de imagenes'!$A$3:$G$17,5,FALSE),IF($G$5="F1",'Definición técnica de imagenes'!$E$15,'Definición técnica de imagenes'!$F$13)),'Definición técnica de imagenes'!$E$16),"")</f>
        <v/>
      </c>
      <c r="H64" s="14" t="str">
        <f t="shared" si="1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4"/>
        <v/>
      </c>
      <c r="G65" s="14" t="str">
        <f>IF(F65&lt;&gt;"",IF($G$4="Recurso",IF(LEFT($G$5,1)="M",VLOOKUP($G$5,'Definición técnica de imagenes'!$A$3:$G$17,5,FALSE),IF($G$5="F1",'Definición técnica de imagenes'!$E$15,'Definición técnica de imagenes'!$F$13)),'Definición técnica de imagenes'!$E$16),"")</f>
        <v/>
      </c>
      <c r="H65" s="14" t="str">
        <f t="shared" si="1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4"/>
        <v/>
      </c>
      <c r="G66" s="14" t="str">
        <f>IF(F66&lt;&gt;"",IF($G$4="Recurso",IF(LEFT($G$5,1)="M",VLOOKUP($G$5,'Definición técnica de imagenes'!$A$3:$G$17,5,FALSE),IF($G$5="F1",'Definición técnica de imagenes'!$E$15,'Definición técnica de imagenes'!$F$13)),'Definición técnica de imagenes'!$E$16),"")</f>
        <v/>
      </c>
      <c r="H66" s="14" t="str">
        <f t="shared" si="1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4"/>
        <v/>
      </c>
      <c r="G67" s="14" t="str">
        <f>IF(F67&lt;&gt;"",IF($G$4="Recurso",IF(LEFT($G$5,1)="M",VLOOKUP($G$5,'Definición técnica de imagenes'!$A$3:$G$17,5,FALSE),IF($G$5="F1",'Definición técnica de imagenes'!$E$15,'Definición técnica de imagenes'!$F$13)),'Definición técnica de imagenes'!$E$16),"")</f>
        <v/>
      </c>
      <c r="H67" s="14" t="str">
        <f t="shared" si="1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4"/>
        <v/>
      </c>
      <c r="G68" s="14" t="str">
        <f>IF(F68&lt;&gt;"",IF($G$4="Recurso",IF(LEFT($G$5,1)="M",VLOOKUP($G$5,'Definición técnica de imagenes'!$A$3:$G$17,5,FALSE),IF($G$5="F1",'Definición técnica de imagenes'!$E$15,'Definición técnica de imagenes'!$F$13)),'Definición técnica de imagenes'!$E$16),"")</f>
        <v/>
      </c>
      <c r="H68" s="14" t="str">
        <f t="shared" si="15"/>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4"/>
        <v/>
      </c>
      <c r="G69" s="14" t="str">
        <f>IF(F69&lt;&gt;"",IF($G$4="Recurso",IF(LEFT($G$5,1)="M",VLOOKUP($G$5,'Definición técnica de imagenes'!$A$3:$G$17,5,FALSE),IF($G$5="F1",'Definición técnica de imagenes'!$E$15,'Definición técnica de imagenes'!$F$13)),'Definición técnica de imagenes'!$E$16),"")</f>
        <v/>
      </c>
      <c r="H69" s="14" t="str">
        <f t="shared" si="15"/>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4"/>
        <v/>
      </c>
      <c r="G70" s="14" t="str">
        <f>IF(F70&lt;&gt;"",IF($G$4="Recurso",IF(LEFT($G$5,1)="M",VLOOKUP($G$5,'Definición técnica de imagenes'!$A$3:$G$17,5,FALSE),IF($G$5="F1",'Definición técnica de imagenes'!$E$15,'Definición técnica de imagenes'!$F$13)),'Definición técnica de imagenes'!$E$16),"")</f>
        <v/>
      </c>
      <c r="H70" s="14" t="str">
        <f t="shared" si="15"/>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4"/>
        <v/>
      </c>
      <c r="G71" s="14" t="str">
        <f>IF(F71&lt;&gt;"",IF($G$4="Recurso",IF(LEFT($G$5,1)="M",VLOOKUP($G$5,'Definición técnica de imagenes'!$A$3:$G$17,5,FALSE),IF($G$5="F1",'Definición técnica de imagenes'!$E$15,'Definición técnica de imagenes'!$F$13)),'Definición técnica de imagenes'!$E$16),"")</f>
        <v/>
      </c>
      <c r="H71" s="14" t="str">
        <f t="shared" si="15"/>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4"/>
        <v/>
      </c>
      <c r="G72" s="14" t="str">
        <f>IF(F72&lt;&gt;"",IF($G$4="Recurso",IF(LEFT($G$5,1)="M",VLOOKUP($G$5,'Definición técnica de imagenes'!$A$3:$G$17,5,FALSE),IF($G$5="F1",'Definición técnica de imagenes'!$E$15,'Definición técnica de imagenes'!$F$13)),'Definición técnica de imagenes'!$E$16),"")</f>
        <v/>
      </c>
      <c r="H72" s="14" t="str">
        <f t="shared" si="15"/>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MA_11_01_CO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SolicitudGrafica_MA_11_01_CO.xls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MA_11_01_REC10</v>
      </c>
      <c r="E17" s="92"/>
      <c r="F17" s="93"/>
      <c r="J17" s="24">
        <v>14</v>
      </c>
      <c r="K17" s="24">
        <v>14</v>
      </c>
    </row>
    <row r="18" spans="1:11" ht="79.5" thickBot="1" x14ac:dyDescent="0.3">
      <c r="A18" s="35" t="s">
        <v>48</v>
      </c>
      <c r="B18" s="33"/>
      <c r="C18" s="64" t="s">
        <v>128</v>
      </c>
      <c r="D18" s="83" t="str">
        <f>CONCATENATE("SolicitudGrafica_",D17,".xls")</f>
        <v>SolicitudGrafica_MA_11_01_REC10.xls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1</v>
      </c>
      <c r="K20" s="24">
        <v>17</v>
      </c>
    </row>
    <row r="21" spans="1:11" x14ac:dyDescent="0.25">
      <c r="H21" s="24" t="str">
        <f>IF(INDEX(H4:H7,H20)=H4,"MA",IF(INDEX(H4:H7,H20)=H5,"CN",IF(INDEX(H4:H7,H20)=H6,"CS",IF(INDEX(H4:H7,H20)=H7,"LE"))))</f>
        <v>MA</v>
      </c>
      <c r="I21" s="24" t="str">
        <f>CONCATENATE(IF((I20+2)&lt;10,"0",""),I20+2)</f>
        <v>11</v>
      </c>
      <c r="J21" s="24" t="str">
        <f>CONCATENATE(IF(J20&lt;10,"0",""),J20)</f>
        <v>01</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2015-07-27T14:27:36Z</dcterms:modified>
</cp:coreProperties>
</file>