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1100" yWindow="2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1" l="1"/>
  <c r="C12" i="1"/>
  <c r="C24" i="1"/>
  <c r="C23" i="1"/>
  <c r="H21" i="2"/>
  <c r="I21" i="2"/>
  <c r="J21" i="2"/>
  <c r="K45" i="2"/>
  <c r="D17" i="2"/>
  <c r="D18" i="2"/>
  <c r="D5" i="2"/>
  <c r="D7" i="2"/>
  <c r="I11" i="1"/>
  <c r="F11" i="1"/>
  <c r="G11" i="1"/>
  <c r="H11" i="1"/>
  <c r="G12" i="1"/>
  <c r="I13" i="1"/>
  <c r="F13" i="1"/>
  <c r="G13" i="1"/>
  <c r="H13" i="1"/>
  <c r="I14" i="1"/>
  <c r="F14" i="1"/>
  <c r="G14" i="1"/>
  <c r="H14" i="1"/>
  <c r="G16"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11" i="1"/>
  <c r="C13" i="1"/>
  <c r="C14" i="1"/>
  <c r="C21" i="1"/>
  <c r="C22" i="1"/>
  <c r="C10" i="1"/>
  <c r="F5" i="1"/>
  <c r="H10" i="1"/>
  <c r="G10" i="1"/>
</calcChain>
</file>

<file path=xl/sharedStrings.xml><?xml version="1.0" encoding="utf-8"?>
<sst xmlns="http://schemas.openxmlformats.org/spreadsheetml/2006/main" count="246" uniqueCount="163">
  <si>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</si>
  <si>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</si>
  <si>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</si>
  <si>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</si>
  <si>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</si>
  <si>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</si>
  <si>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</si>
  <si>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</si>
  <si>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</si>
  <si>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</si>
  <si>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</si>
  <si>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</si>
  <si>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</si>
  <si>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</si>
  <si>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</si>
  <si>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</si>
  <si>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</si>
  <si>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</si>
  <si>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</si>
  <si>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</si>
  <si>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</si>
  <si>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</si>
  <si>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</si>
  <si>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</si>
  <si>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</si>
  <si>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</si>
  <si>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</si>
  <si>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</si>
  <si>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</si>
  <si>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</si>
  <si>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</si>
  <si>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</si>
  <si>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</si>
  <si>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</si>
  <si>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</si>
  <si>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</si>
  <si>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</si>
  <si>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</si>
  <si>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</si>
  <si>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</si>
  <si>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</si>
  <si>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</si>
  <si>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</si>
  <si>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</si>
  <si>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</si>
  <si>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</si>
  <si>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</si>
  <si>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</si>
  <si>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</si>
  <si>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</si>
  <si>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</si>
  <si>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</si>
  <si>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</si>
  <si>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</si>
  <si>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</si>
  <si>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</si>
  <si>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</si>
  <si>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</si>
  <si>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</si>
  <si>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</si>
  <si>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</si>
  <si>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</si>
  <si>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</si>
  <si>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</si>
  <si>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</si>
  <si>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</si>
  <si>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</si>
  <si>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</si>
  <si>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</si>
  <si>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</si>
  <si>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</si>
  <si>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</si>
  <si>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</si>
  <si>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</si>
  <si>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</si>
  <si>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</si>
  <si>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</si>
  <si>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</si>
  <si>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</si>
  <si>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</si>
  <si>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</si>
  <si>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</si>
  <si>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</si>
  <si>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</si>
  <si>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</si>
  <si>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</si>
  <si>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</si>
  <si>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</si>
  <si>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</si>
  <si>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</si>
  <si>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</si>
  <si>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</si>
  <si>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</si>
  <si>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</si>
  <si>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</si>
  <si>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</si>
  <si>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</si>
  <si>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</si>
  <si>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</si>
  <si>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</si>
  <si>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</si>
  <si>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</si>
  <si>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</si>
  <si>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</si>
  <si>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</si>
  <si>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</si>
  <si>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</si>
  <si>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</si>
  <si>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</si>
  <si>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</si>
  <si>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</si>
  <si>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</si>
  <si>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</si>
  <si>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</si>
  <si>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</si>
  <si>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</si>
  <si>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</si>
  <si>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</si>
  <si>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</si>
  <si>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</si>
  <si>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</si>
  <si>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</si>
  <si>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</si>
  <si>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</si>
  <si>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</si>
  <si>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</si>
  <si>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</si>
  <si>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</si>
  <si>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</si>
  <si>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</si>
  <si>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</si>
  <si>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</si>
  <si>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</si>
  <si>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</si>
  <si>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</si>
  <si>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</si>
  <si>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</si>
  <si>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</si>
  <si>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</si>
  <si>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</si>
  <si>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</si>
  <si>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</si>
  <si>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</si>
  <si>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</si>
  <si>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</si>
  <si>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</si>
  <si>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</si>
  <si>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</si>
  <si>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</si>
  <si>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</si>
  <si>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</si>
  <si>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</si>
  <si>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Andrea Constanza Perdomo Pedraza</t>
  </si>
  <si>
    <t>Números hasta de seis cifras</t>
  </si>
  <si>
    <t>MA_03_02_CO_REC130</t>
  </si>
  <si>
    <t>MA_03_02_CO_REC130_IMG03a.png</t>
  </si>
  <si>
    <t>165254927 Ver observaciones en la columna final</t>
  </si>
  <si>
    <t>Usar solo los artículos de la primera fila y poner los precios</t>
  </si>
  <si>
    <t>Es la misma ilustración de la imagen 1</t>
  </si>
  <si>
    <t xml:space="preserve"> 91750898 Ver indicaciones última columna</t>
  </si>
  <si>
    <t>Es la misma ilustración  anteriror</t>
  </si>
  <si>
    <t>142959802 Ver indicaciones en última columna</t>
  </si>
  <si>
    <t>Poner la lista de precios de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</si>
</sst>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xf numFmtId="0" fontId="23" fillId="0" borderId="5" xfId="0" applyFont="1" applyBorder="1"/>
    <xf numFmtId="0" fontId="23"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0" applyFont="1" applyBorder="1"/>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63500</xdr:colOff>
      <xdr:row>9</xdr:row>
      <xdr:rowOff>482600</xdr:rowOff>
    </xdr:from>
    <xdr:to>
      <xdr:col>10</xdr:col>
      <xdr:colOff>4472305</xdr:colOff>
      <xdr:row>9</xdr:row>
      <xdr:rowOff>2087880</xdr:rowOff>
    </xdr:to>
    <xdr:pic>
      <xdr:nvPicPr>
        <xdr:cNvPr id="5"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00500" y="2400300"/>
          <a:ext cx="4408805" cy="1605280"/>
        </a:xfrm>
        <a:prstGeom prst="rect">
          <a:avLst/>
        </a:prstGeom>
        <a:noFill/>
        <a:ln>
          <a:noFill/>
        </a:ln>
      </xdr:spPr>
    </xdr:pic>
    <xdr:clientData/>
  </xdr:twoCellAnchor>
  <xdr:twoCellAnchor editAs="oneCell">
    <xdr:from>
      <xdr:col>10</xdr:col>
      <xdr:colOff>266700</xdr:colOff>
      <xdr:row>10</xdr:row>
      <xdr:rowOff>241300</xdr:rowOff>
    </xdr:from>
    <xdr:to>
      <xdr:col>10</xdr:col>
      <xdr:colOff>4675505</xdr:colOff>
      <xdr:row>10</xdr:row>
      <xdr:rowOff>1846580</xdr:rowOff>
    </xdr:to>
    <xdr:pic>
      <xdr:nvPicPr>
        <xdr:cNvPr id="6"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03700" y="4635500"/>
          <a:ext cx="4408805" cy="1605280"/>
        </a:xfrm>
        <a:prstGeom prst="rect">
          <a:avLst/>
        </a:prstGeom>
        <a:noFill/>
        <a:ln>
          <a:noFill/>
        </a:ln>
      </xdr:spPr>
    </xdr:pic>
    <xdr:clientData/>
  </xdr:twoCellAnchor>
  <xdr:twoCellAnchor editAs="oneCell">
    <xdr:from>
      <xdr:col>10</xdr:col>
      <xdr:colOff>25400</xdr:colOff>
      <xdr:row>11</xdr:row>
      <xdr:rowOff>114300</xdr:rowOff>
    </xdr:from>
    <xdr:to>
      <xdr:col>11</xdr:col>
      <xdr:colOff>26670</xdr:colOff>
      <xdr:row>11</xdr:row>
      <xdr:rowOff>1890395</xdr:rowOff>
    </xdr:to>
    <xdr:pic>
      <xdr:nvPicPr>
        <xdr:cNvPr id="9"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62400" y="6642100"/>
          <a:ext cx="4687570" cy="1776095"/>
        </a:xfrm>
        <a:prstGeom prst="rect">
          <a:avLst/>
        </a:prstGeom>
        <a:noFill/>
        <a:ln>
          <a:noFill/>
        </a:ln>
      </xdr:spPr>
    </xdr:pic>
    <xdr:clientData/>
  </xdr:twoCellAnchor>
  <xdr:twoCellAnchor editAs="oneCell">
    <xdr:from>
      <xdr:col>10</xdr:col>
      <xdr:colOff>88900</xdr:colOff>
      <xdr:row>12</xdr:row>
      <xdr:rowOff>190500</xdr:rowOff>
    </xdr:from>
    <xdr:to>
      <xdr:col>10</xdr:col>
      <xdr:colOff>4585970</xdr:colOff>
      <xdr:row>12</xdr:row>
      <xdr:rowOff>1801495</xdr:rowOff>
    </xdr:to>
    <xdr:pic>
      <xdr:nvPicPr>
        <xdr:cNvPr id="10"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25900" y="8699500"/>
          <a:ext cx="4497070" cy="1610995"/>
        </a:xfrm>
        <a:prstGeom prst="rect">
          <a:avLst/>
        </a:prstGeom>
        <a:noFill/>
        <a:ln>
          <a:noFill/>
        </a:ln>
      </xdr:spPr>
    </xdr:pic>
    <xdr:clientData/>
  </xdr:twoCellAnchor>
  <xdr:twoCellAnchor editAs="oneCell">
    <xdr:from>
      <xdr:col>10</xdr:col>
      <xdr:colOff>381000</xdr:colOff>
      <xdr:row>13</xdr:row>
      <xdr:rowOff>254000</xdr:rowOff>
    </xdr:from>
    <xdr:to>
      <xdr:col>10</xdr:col>
      <xdr:colOff>4175125</xdr:colOff>
      <xdr:row>13</xdr:row>
      <xdr:rowOff>2976245</xdr:rowOff>
    </xdr:to>
    <xdr:pic>
      <xdr:nvPicPr>
        <xdr:cNvPr id="11" name="Imagen 1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18000" y="10782300"/>
          <a:ext cx="3794125" cy="2722245"/>
        </a:xfrm>
        <a:prstGeom prst="rect">
          <a:avLst/>
        </a:prstGeom>
        <a:noFill/>
        <a:ln>
          <a:noFill/>
        </a:ln>
      </xdr:spPr>
    </xdr:pic>
    <xdr:clientData/>
  </xdr:twoCellAnchor>
  <xdr:twoCellAnchor>
    <xdr:from>
      <xdr:col>10</xdr:col>
      <xdr:colOff>1092200</xdr:colOff>
      <xdr:row>13</xdr:row>
      <xdr:rowOff>1269998</xdr:rowOff>
    </xdr:from>
    <xdr:to>
      <xdr:col>10</xdr:col>
      <xdr:colOff>3134360</xdr:colOff>
      <xdr:row>13</xdr:row>
      <xdr:rowOff>2261868</xdr:rowOff>
    </xdr:to>
    <xdr:sp macro="" textlink="">
      <xdr:nvSpPr>
        <xdr:cNvPr id="12" name="Rectángulo 14"/>
        <xdr:cNvSpPr/>
      </xdr:nvSpPr>
      <xdr:spPr>
        <a:xfrm rot="20797581">
          <a:off x="17729200" y="11798298"/>
          <a:ext cx="2042160" cy="99187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Pensión:                    $782.400</a:t>
          </a:r>
          <a:endParaRPr lang="es-ES_tradnl" sz="1200">
            <a:effectLst/>
            <a:ea typeface="ＭＳ 明朝"/>
            <a:cs typeface="Times New Roman"/>
          </a:endParaRPr>
        </a:p>
        <a:p>
          <a:pP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Servicios: 	         $689.460</a:t>
          </a:r>
          <a:endParaRPr lang="es-ES_tradnl" sz="1200">
            <a:effectLst/>
            <a:ea typeface="ＭＳ 明朝"/>
            <a:cs typeface="Times New Roman"/>
          </a:endParaRPr>
        </a:p>
        <a:p>
          <a:pPr algn="ct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Mercado:                  $785.200</a:t>
          </a:r>
          <a:endParaRPr lang="es-ES_tradnl" sz="1200">
            <a:effectLst/>
            <a:ea typeface="ＭＳ 明朝"/>
            <a:cs typeface="Times New Roman"/>
          </a:endParaRPr>
        </a:p>
        <a:p>
          <a:pPr algn="ct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Lista de útiles:        $698.450</a:t>
          </a:r>
          <a:endParaRPr lang="es-ES_tradnl" sz="1200">
            <a:effectLst/>
            <a:ea typeface="ＭＳ 明朝"/>
            <a:cs typeface="Times New Roman"/>
          </a:endParaRPr>
        </a:p>
        <a:p>
          <a:pPr>
            <a:spcAft>
              <a:spcPts val="0"/>
            </a:spcAft>
          </a:pPr>
          <a:r>
            <a:rPr lang="es-CO" sz="1200">
              <a:ln>
                <a:noFill/>
              </a:ln>
              <a:solidFill>
                <a:srgbClr val="000000"/>
              </a:solidFill>
              <a:effectLst>
                <a:outerShdw blurRad="38100" dist="19050" dir="2700000" algn="tl">
                  <a:schemeClr val="dk1">
                    <a:alpha val="40000"/>
                  </a:schemeClr>
                </a:outerShdw>
              </a:effectLst>
              <a:ea typeface="ＭＳ 明朝"/>
              <a:cs typeface="Times New Roman"/>
            </a:rPr>
            <a:t> </a:t>
          </a:r>
          <a:endParaRPr lang="es-ES_tradnl" sz="1200">
            <a:effectLst/>
            <a:ea typeface="ＭＳ 明朝"/>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C14" workbookViewId="0">
      <selection activeCell="D14" sqref="D14"/>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89" t="s">
        <v>22</v>
      </c>
      <c r="D2" s="90"/>
      <c r="F2" s="82" t="s">
        <v>1</v>
      </c>
      <c r="G2" s="83"/>
      <c r="H2" s="49"/>
      <c r="I2" s="49"/>
      <c r="J2" s="16"/>
    </row>
    <row r="3" spans="1:16" ht="15">
      <c r="A3" s="1"/>
      <c r="B3" s="4" t="s">
        <v>9</v>
      </c>
      <c r="C3" s="91">
        <v>3</v>
      </c>
      <c r="D3" s="92"/>
      <c r="F3" s="84"/>
      <c r="G3" s="85"/>
      <c r="H3" s="49"/>
      <c r="I3" s="49"/>
      <c r="J3" s="16"/>
    </row>
    <row r="4" spans="1:16" ht="15">
      <c r="A4" s="1"/>
      <c r="B4" s="4" t="s">
        <v>55</v>
      </c>
      <c r="C4" s="91" t="s">
        <v>153</v>
      </c>
      <c r="D4" s="92"/>
      <c r="E4" s="5"/>
      <c r="F4" s="48" t="s">
        <v>56</v>
      </c>
      <c r="G4" s="23" t="s">
        <v>57</v>
      </c>
      <c r="H4" s="49"/>
      <c r="I4" s="49"/>
      <c r="J4" s="16"/>
      <c r="K4" s="16"/>
    </row>
    <row r="5" spans="1:16" ht="16" thickBot="1">
      <c r="A5" s="1"/>
      <c r="B5" s="6" t="s">
        <v>2</v>
      </c>
      <c r="C5" s="93" t="s">
        <v>152</v>
      </c>
      <c r="D5" s="94"/>
      <c r="E5" s="5"/>
      <c r="F5" s="47" t="str">
        <f>IF(G4="Recurso","Motor del recurso","")</f>
        <v>Motor del recurso</v>
      </c>
      <c r="G5" s="47" t="s">
        <v>58</v>
      </c>
      <c r="H5" s="49"/>
      <c r="I5" s="70"/>
      <c r="J5" s="16"/>
      <c r="K5" s="16"/>
    </row>
    <row r="6" spans="1:16" ht="16" thickBot="1">
      <c r="A6" s="1"/>
      <c r="B6" s="1"/>
      <c r="C6" s="1"/>
      <c r="D6" s="1"/>
      <c r="E6" s="7"/>
      <c r="F6" s="1"/>
      <c r="G6" s="1"/>
      <c r="H6" s="49"/>
      <c r="I6" s="49"/>
      <c r="J6" s="16"/>
      <c r="K6" s="16"/>
    </row>
    <row r="7" spans="1:16" ht="15" customHeight="1">
      <c r="A7" s="1"/>
      <c r="B7" s="34" t="s">
        <v>41</v>
      </c>
      <c r="C7" s="8" t="s">
        <v>154</v>
      </c>
      <c r="D7" s="33" t="s">
        <v>40</v>
      </c>
      <c r="F7" s="1"/>
      <c r="G7" s="1"/>
      <c r="H7" s="1"/>
      <c r="I7" s="1"/>
      <c r="J7" s="16"/>
      <c r="K7" s="16"/>
    </row>
    <row r="8" spans="1:16" s="9" customFormat="1" ht="16" thickBot="1">
      <c r="A8" s="10"/>
      <c r="B8" s="10"/>
      <c r="C8" s="10"/>
      <c r="D8" s="11"/>
      <c r="E8" s="11"/>
      <c r="F8" s="86" t="s">
        <v>63</v>
      </c>
      <c r="G8" s="87"/>
      <c r="H8" s="87"/>
      <c r="I8" s="88"/>
      <c r="J8" s="18"/>
      <c r="K8" s="12"/>
      <c r="L8" s="2"/>
      <c r="M8" s="2"/>
      <c r="N8" s="2"/>
      <c r="O8" s="2"/>
      <c r="P8" s="2"/>
    </row>
    <row r="9" spans="1:16" ht="27" thickBot="1">
      <c r="A9" s="30" t="s">
        <v>3</v>
      </c>
      <c r="B9" s="25" t="s">
        <v>10</v>
      </c>
      <c r="C9" s="24" t="s">
        <v>4</v>
      </c>
      <c r="D9" s="24" t="s">
        <v>5</v>
      </c>
      <c r="E9" s="24" t="s">
        <v>6</v>
      </c>
      <c r="F9" s="69" t="s">
        <v>62</v>
      </c>
      <c r="G9" s="69" t="s">
        <v>60</v>
      </c>
      <c r="H9" s="69" t="s">
        <v>61</v>
      </c>
      <c r="I9" s="69" t="s">
        <v>138</v>
      </c>
      <c r="J9" s="25" t="s">
        <v>7</v>
      </c>
      <c r="K9" s="75" t="s">
        <v>8</v>
      </c>
    </row>
    <row r="10" spans="1:16" s="12" customFormat="1" ht="195" customHeight="1">
      <c r="A10" s="13" t="str">
        <f>IF(OR(B10&lt;&gt;"",J10&lt;&gt;""),"IMG01","")</f>
        <v>IMG01</v>
      </c>
      <c r="B10" s="81" t="s">
        <v>156</v>
      </c>
      <c r="C10" s="26" t="str">
        <f>IF(OR(B10&lt;&gt;"",J10&lt;&gt;""),IF($G$4="Recurso",CONCATENATE($G$4," ",$G$5),$G$4),"")</f>
        <v>Recurso M5A</v>
      </c>
      <c r="D10" s="72" t="s">
        <v>147</v>
      </c>
      <c r="E10" s="14" t="s">
        <v>146</v>
      </c>
      <c r="F10" s="14" t="str">
        <f>IF(OR(B10&lt;&gt;"",J10&lt;&gt;""),CONCATENATE($C$7,"_",$A10,IF($G$4="Cuaderno de Estudio","_small",CONCATENATE(IF(I10="","","n"),IF(LEFT($G$5,1)="F",".jpg",".png")))),"")</f>
        <v>MA_03_02_CO_REC130_IMG01n.png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MA_03_02_CO_REC130_IMG01a.png</v>
      </c>
      <c r="I10" s="14" t="str">
        <f>IF(OR(B10&lt;&gt;"",J10&lt;&gt;""),IF($G$4="Recurso",IF(LEFT($G$5,1)="M",VLOOKUP($G$5,'Definición técnica de imagenes'!$A$3:$G$17,6,FALSE),IF($G$5="F1","","")),'Definición técnica de imagenes'!$F$16),"")</f>
        <v>500 x 500 px</v>
      </c>
      <c r="J10" s="14" t="s">
        <v>157</v>
      </c>
      <c r="K10" s="76"/>
    </row>
    <row r="11" spans="1:16" s="12" customFormat="1" ht="168" customHeight="1">
      <c r="A11" s="73" t="s">
        <v>148</v>
      </c>
      <c r="B11" s="113" t="s">
        <v>158</v>
      </c>
      <c r="C11" s="26" t="str">
        <f>IF(OR(B12&lt;&gt;"",J12&lt;&gt;""),IF($G$4="Recurso",CONCATENATE($G$4," ",$G$5),$G$4),"")</f>
        <v>Recurso M5A</v>
      </c>
      <c r="D11" s="72" t="s">
        <v>147</v>
      </c>
      <c r="E11" s="14" t="s">
        <v>146</v>
      </c>
      <c r="F11" s="14" t="str">
        <f>IF(OR(B12&lt;&gt;"",J12&lt;&gt;""),CONCATENATE($C$7,"_",$A11,IF($G$4="Cuaderno de Estudio","_small",CONCATENATE(IF(I11="","","n"),IF(LEFT($G$5,1)="F",".jpg",".png")))),"")</f>
        <v>MA_03_02_CO_REC130_IMG02n.png</v>
      </c>
      <c r="G11" s="14" t="str">
        <f>IF(F11&lt;&gt;"",IF($G$4="Recurso",IF(LEFT($G$5,1)="M",VLOOKUP($G$5,'Definición técnica de imagenes'!$A$3:$G$17,5,FALSE),IF($G$5="F1",'Definición técnica de imagenes'!$E$15,'Definición técnica de imagenes'!$F$13)),'Definición técnica de imagenes'!$E$16),"")</f>
        <v>286 x 286 px</v>
      </c>
      <c r="H11" s="14" t="str">
        <f>IF(I11&lt;&gt;"",IF(OR(B12&lt;&gt;"",J12&lt;&gt;""),CONCATENATE($C$7,"_",$A11,IF($G$4="Cuaderno de Estudio","_zoom",CONCATENATE("a",IF(LEFT($G$5,1)="F",".jpg",".png")))),""),"")</f>
        <v>MA_03_02_CO_REC130_IMG02a.png</v>
      </c>
      <c r="I11" s="14" t="str">
        <f>IF(OR(B12&lt;&gt;"",J12&lt;&gt;""),IF($G$4="Recurso",IF(LEFT($G$5,1)="M",VLOOKUP($G$5,'Definición técnica de imagenes'!$A$3:$G$17,6,FALSE),IF($G$5="F1","","")),'Definición técnica de imagenes'!$F$16),"")</f>
        <v>500 x 500 px</v>
      </c>
      <c r="J11" s="14" t="s">
        <v>157</v>
      </c>
      <c r="K11" s="76"/>
    </row>
    <row r="12" spans="1:16" s="12" customFormat="1" ht="156" customHeight="1">
      <c r="A12" s="73" t="s">
        <v>149</v>
      </c>
      <c r="B12" s="77" t="s">
        <v>159</v>
      </c>
      <c r="C12" s="26" t="str">
        <f>IF(OR(B13&lt;&gt;"",J13&lt;&gt;""),IF($G$4="Recurso",CONCATENATE($G$4," ",$G$5),$G$4),"")</f>
        <v>Recurso M5A</v>
      </c>
      <c r="D12" s="72" t="s">
        <v>147</v>
      </c>
      <c r="E12" s="72" t="s">
        <v>146</v>
      </c>
      <c r="F12" s="14" t="str">
        <f>IF(OR(B13&lt;&gt;"",J13&lt;&gt;""),CONCATENATE($C$7,"_",$A12,IF($G$4="Cuaderno de Estudio","_small",CONCATENATE(IF(I12="","","n"),IF(LEFT($G$5,1)="F",".jpg",".png")))),"")</f>
        <v>MA_03_02_CO_REC130_IMG03n.png</v>
      </c>
      <c r="G12" s="14" t="str">
        <f>IF(F12&lt;&gt;"",IF($G$4="Recurso",IF(LEFT($G$5,1)="M",VLOOKUP($G$5,'Definición técnica de imagenes'!$A$3:$G$17,5,FALSE),IF($G$5="F1",'Definición técnica de imagenes'!$E$15,'Definición técnica de imagenes'!$F$13)),'Definición técnica de imagenes'!$E$16),"")</f>
        <v>286 x 286 px</v>
      </c>
      <c r="H12" s="14" t="s">
        <v>155</v>
      </c>
      <c r="I12" s="14" t="s">
        <v>78</v>
      </c>
      <c r="J12" s="14" t="s">
        <v>157</v>
      </c>
      <c r="K12" s="76"/>
    </row>
    <row r="13" spans="1:16" s="12" customFormat="1" ht="159" customHeight="1">
      <c r="A13" s="73" t="s">
        <v>150</v>
      </c>
      <c r="B13" s="78" t="s">
        <v>160</v>
      </c>
      <c r="C13" s="26" t="str">
        <f t="shared" ref="C13:C24" si="0">IF(OR(B13&lt;&gt;"",J13&lt;&gt;""),IF($G$4="Recurso",CONCATENATE($G$4," ",$G$5),$G$4),"")</f>
        <v>Recurso M5A</v>
      </c>
      <c r="D13" s="72" t="s">
        <v>147</v>
      </c>
      <c r="E13" s="72" t="s">
        <v>146</v>
      </c>
      <c r="F13" s="14" t="str">
        <f t="shared" ref="F13:F74" si="1">IF(OR(B13&lt;&gt;"",J13&lt;&gt;""),CONCATENATE($C$7,"_",$A13,IF($G$4="Cuaderno de Estudio","_small",CONCATENATE(IF(I13="","","n"),IF(LEFT($G$5,1)="F",".jpg",".png")))),"")</f>
        <v>MA_03_02_CO_REC130_IMG04n.png</v>
      </c>
      <c r="G13" s="14" t="str">
        <f>IF(F13&lt;&gt;"",IF($G$4="Recurso",IF(LEFT($G$5,1)="M",VLOOKUP($G$5,'Definición técnica de imagenes'!$A$3:$G$17,5,FALSE),IF($G$5="F1",'Definición técnica de imagenes'!$E$15,'Definición técnica de imagenes'!$F$13)),'Definición técnica de imagenes'!$E$16),"")</f>
        <v>286 x 286 px</v>
      </c>
      <c r="H13" s="14" t="str">
        <f t="shared" ref="H13:H74" si="2">IF(I13&lt;&gt;"",IF(OR(B13&lt;&gt;"",J13&lt;&gt;""),CONCATENATE($C$7,"_",$A13,IF($G$4="Cuaderno de Estudio","_zoom",CONCATENATE("a",IF(LEFT($G$5,1)="F",".jpg",".png")))),""),"")</f>
        <v>MA_03_02_CO_REC130_IMG04a.png</v>
      </c>
      <c r="I13" s="14" t="str">
        <f>IF(OR(B13&lt;&gt;"",J13&lt;&gt;""),IF($G$4="Recurso",IF(LEFT($G$5,1)="M",VLOOKUP($G$5,'Definición técnica de imagenes'!$A$3:$G$17,6,FALSE),IF($G$5="F1","","")),'Definición técnica de imagenes'!$F$16),"")</f>
        <v>500 x 500 px</v>
      </c>
      <c r="J13" s="14" t="s">
        <v>157</v>
      </c>
      <c r="K13" s="76"/>
    </row>
    <row r="14" spans="1:16" s="12" customFormat="1" ht="248" customHeight="1">
      <c r="A14" s="73" t="s">
        <v>151</v>
      </c>
      <c r="B14" s="77" t="s">
        <v>161</v>
      </c>
      <c r="C14" s="26" t="str">
        <f t="shared" si="0"/>
        <v>Recurso M5A</v>
      </c>
      <c r="D14" s="72" t="s">
        <v>147</v>
      </c>
      <c r="E14" s="72" t="s">
        <v>146</v>
      </c>
      <c r="F14" s="14" t="str">
        <f t="shared" si="1"/>
        <v>MA_03_02_CO_REC130_IMG05n.png</v>
      </c>
      <c r="G14" s="14" t="str">
        <f>IF(F14&lt;&gt;"",IF($G$4="Recurso",IF(LEFT($G$5,1)="M",VLOOKUP($G$5,'Definición técnica de imagenes'!$A$3:$G$17,5,FALSE),IF($G$5="F1",'Definición técnica de imagenes'!$E$15,'Definición técnica de imagenes'!$F$13)),'Definición técnica de imagenes'!$E$16),"")</f>
        <v>286 x 286 px</v>
      </c>
      <c r="H14" s="14" t="str">
        <f t="shared" si="2"/>
        <v>MA_03_02_CO_REC130_IMG05a.png</v>
      </c>
      <c r="I14" s="14" t="str">
        <f>IF(OR(B14&lt;&gt;"",J14&lt;&gt;""),IF($G$4="Recurso",IF(LEFT($G$5,1)="M",VLOOKUP($G$5,'Definición técnica de imagenes'!$A$3:$G$17,6,FALSE),IF($G$5="F1","","")),'Definición técnica de imagenes'!$F$16),"")</f>
        <v>500 x 500 px</v>
      </c>
      <c r="J14" s="77" t="s">
        <v>162</v>
      </c>
      <c r="K14" s="76"/>
    </row>
    <row r="15" spans="1:16" s="12" customFormat="1" ht="15">
      <c r="A15" s="13"/>
      <c r="B15" s="80"/>
      <c r="C15" s="26"/>
      <c r="D15" s="72"/>
      <c r="E15" s="72"/>
      <c r="F15" s="14"/>
      <c r="G15" s="14"/>
      <c r="H15" s="14"/>
      <c r="I15" s="14"/>
      <c r="J15" s="29"/>
      <c r="K15" s="76"/>
    </row>
    <row r="16" spans="1:16" s="12" customFormat="1" ht="15">
      <c r="A16" s="13"/>
      <c r="B16" s="79"/>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c r="J16" s="77"/>
      <c r="K16" s="76"/>
    </row>
    <row r="17" spans="1:11" s="12" customFormat="1" ht="15">
      <c r="A17" s="13"/>
      <c r="B17" s="81"/>
      <c r="C17" s="26"/>
      <c r="D17" s="72"/>
      <c r="E17" s="72"/>
      <c r="F17" s="14"/>
      <c r="G17" s="14"/>
      <c r="H17" s="14"/>
      <c r="I17" s="14"/>
      <c r="J17" s="77"/>
      <c r="K17" s="76"/>
    </row>
    <row r="18" spans="1:11" s="12" customFormat="1" ht="15">
      <c r="A18" s="13"/>
      <c r="B18" s="74"/>
      <c r="C18" s="26"/>
      <c r="D18" s="14"/>
      <c r="E18" s="14"/>
      <c r="F18" s="14" t="str">
        <f t="shared" si="1"/>
        <v/>
      </c>
      <c r="G18" s="14"/>
      <c r="H18" s="14" t="str">
        <f t="shared" si="2"/>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1"/>
        <v/>
      </c>
      <c r="G21" s="14"/>
      <c r="H21" s="14" t="str">
        <f t="shared" si="2"/>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1"/>
        <v/>
      </c>
      <c r="G22" s="14"/>
      <c r="H22" s="14" t="str">
        <f t="shared" si="2"/>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1"/>
        <v/>
      </c>
      <c r="G23" s="14"/>
      <c r="H23" s="14" t="str">
        <f t="shared" si="2"/>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1"/>
        <v/>
      </c>
      <c r="G24" s="14"/>
      <c r="H24" s="14" t="str">
        <f t="shared" si="2"/>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7" t="s">
        <v>39</v>
      </c>
      <c r="B1" s="98"/>
      <c r="C1" s="98"/>
      <c r="D1" s="98"/>
      <c r="E1" s="98"/>
      <c r="F1" s="99"/>
    </row>
    <row r="2" spans="1:11">
      <c r="A2" s="40" t="s">
        <v>43</v>
      </c>
      <c r="B2" s="41"/>
      <c r="C2" s="100" t="s">
        <v>14</v>
      </c>
      <c r="D2" s="101"/>
      <c r="E2" s="102"/>
      <c r="F2" s="42"/>
    </row>
    <row r="3" spans="1:11" ht="60">
      <c r="A3" s="43" t="s">
        <v>44</v>
      </c>
      <c r="B3" s="41"/>
      <c r="C3" s="106" t="s">
        <v>15</v>
      </c>
      <c r="D3" s="107"/>
      <c r="E3" s="108"/>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9" t="str">
        <f>CONCATENATE(H21,"_",I21,"_",J21,"_CO")</f>
        <v>LE_07_04_CO</v>
      </c>
      <c r="E5" s="110"/>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5" t="str">
        <f>CONCATENATE("SolicitudGrafica_",D5,".xls")</f>
        <v>SolicitudGrafica_LE_07_04_CO.xls</v>
      </c>
      <c r="E7" s="95"/>
      <c r="F7" s="96"/>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7" t="s">
        <v>42</v>
      </c>
      <c r="B13" s="98"/>
      <c r="C13" s="98"/>
      <c r="D13" s="98"/>
      <c r="E13" s="98"/>
      <c r="F13" s="99"/>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0" t="s">
        <v>50</v>
      </c>
      <c r="D15" s="101"/>
      <c r="E15" s="101"/>
      <c r="F15" s="102"/>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3" t="str">
        <f>CONCATENATE(H21,"_",I21,"_",J21,"_",K45)</f>
        <v>LE_07_04_REC10</v>
      </c>
      <c r="E17" s="104"/>
      <c r="F17" s="105"/>
      <c r="J17" s="32">
        <v>14</v>
      </c>
      <c r="K17" s="32">
        <v>14</v>
      </c>
    </row>
    <row r="18" spans="1:11" ht="76" thickBot="1">
      <c r="A18" s="43" t="s">
        <v>49</v>
      </c>
      <c r="B18" s="41"/>
      <c r="C18" s="71" t="s">
        <v>145</v>
      </c>
      <c r="D18" s="95" t="str">
        <f>CONCATENATE("SolicitudGrafica_",D17,".xls")</f>
        <v>SolicitudGrafica_LE_07_04_REC10.xls</v>
      </c>
      <c r="E18" s="95"/>
      <c r="F18" s="96"/>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1" t="s">
        <v>57</v>
      </c>
      <c r="B1" s="111" t="s">
        <v>64</v>
      </c>
      <c r="C1" s="111" t="s">
        <v>65</v>
      </c>
      <c r="D1" s="111" t="s">
        <v>6</v>
      </c>
      <c r="E1" s="111" t="s">
        <v>66</v>
      </c>
      <c r="F1" s="111" t="s">
        <v>67</v>
      </c>
      <c r="G1" s="111" t="s">
        <v>68</v>
      </c>
      <c r="H1" s="112" t="s">
        <v>69</v>
      </c>
      <c r="I1" s="112"/>
      <c r="J1" s="112"/>
    </row>
    <row r="2" spans="1:11">
      <c r="A2" s="111"/>
      <c r="B2" s="111"/>
      <c r="C2" s="111"/>
      <c r="D2" s="111"/>
      <c r="E2" s="111"/>
      <c r="F2" s="111"/>
      <c r="G2" s="111"/>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2015-05-02T23:13:13Z</dcterms:modified>
</cp:coreProperties>
</file>