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2\"/>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A10" i="1"/>
  <c r="I11" i="1"/>
  <c r="F11" i="1"/>
  <c r="G11" i="1"/>
  <c r="H11" i="1"/>
  <c r="I12" i="1"/>
  <c r="F12" i="1"/>
  <c r="G12" i="1"/>
  <c r="H12" i="1"/>
  <c r="I13" i="1"/>
  <c r="F13" i="1"/>
  <c r="G13" i="1"/>
  <c r="H13" i="1"/>
  <c r="I14" i="1"/>
  <c r="F14" i="1"/>
  <c r="G14" i="1"/>
  <c r="H14" i="1"/>
  <c r="A15" i="1"/>
  <c r="I15" i="1"/>
  <c r="F15" i="1"/>
  <c r="G15" i="1"/>
  <c r="H15" i="1"/>
  <c r="A16" i="1"/>
  <c r="I16" i="1"/>
  <c r="F16" i="1"/>
  <c r="G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I10" i="1"/>
  <c r="F10" i="1"/>
  <c r="A17" i="1"/>
  <c r="A18" i="1"/>
  <c r="A19" i="1"/>
  <c r="A20" i="1"/>
  <c r="A21" i="1"/>
  <c r="A22" i="1"/>
  <c r="A23" i="1"/>
  <c r="A24" i="1"/>
  <c r="A25" i="1"/>
  <c r="A26" i="1"/>
  <c r="A27" i="1"/>
  <c r="A28" i="1"/>
  <c r="C11" i="1"/>
  <c r="C12" i="1"/>
  <c r="C13" i="1"/>
  <c r="C14" i="1"/>
  <c r="C15" i="1"/>
  <c r="C16" i="1"/>
  <c r="C17" i="1"/>
  <c r="C18" i="1"/>
  <c r="C19" i="1"/>
  <c r="C20" i="1"/>
  <c r="C10" i="1"/>
  <c r="F5" i="1"/>
  <c r="I21" i="2"/>
  <c r="K45" i="2"/>
  <c r="H21" i="2"/>
  <c r="J21" i="2"/>
  <c r="D17" i="2"/>
  <c r="D5" i="2"/>
  <c r="H10" i="1"/>
  <c r="G10" i="1"/>
</calcChain>
</file>

<file path=xl/sharedStrings.xml><?xml version="1.0" encoding="utf-8"?>
<sst xmlns="http://schemas.openxmlformats.org/spreadsheetml/2006/main" count="244" uniqueCount="161">
  <si>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</si>
  <si>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</si>
  <si>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</si>
  <si>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</si>
  <si>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</si>
  <si>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</si>
  <si>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</si>
  <si>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</si>
  <si>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</si>
  <si>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</si>
  <si>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</si>
  <si>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</si>
  <si>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</si>
  <si>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</si>
  <si>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</si>
  <si>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</si>
  <si>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</si>
  <si>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</si>
  <si>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</si>
  <si>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</si>
  <si>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</si>
  <si>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</si>
  <si>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</si>
  <si>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</si>
  <si>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</si>
  <si>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</si>
  <si>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</si>
  <si>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</si>
  <si>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</si>
  <si>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</si>
  <si>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</si>
  <si>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</si>
  <si>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</si>
  <si>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</si>
  <si>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</si>
  <si>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</si>
  <si>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</si>
  <si>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</si>
  <si>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</si>
  <si>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</si>
  <si>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</si>
  <si>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</si>
  <si>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</si>
  <si>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</si>
  <si>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</si>
  <si>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</si>
  <si>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</si>
  <si>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</si>
  <si>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</si>
  <si>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</si>
  <si>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</si>
  <si>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</si>
  <si>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</si>
  <si>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</si>
  <si>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</si>
  <si>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</si>
  <si>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</si>
  <si>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</si>
  <si>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</si>
  <si>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</si>
  <si>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</si>
  <si>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</si>
  <si>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</si>
  <si>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</si>
  <si>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</si>
  <si>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</si>
  <si>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</si>
  <si>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</si>
  <si>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</si>
  <si>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</si>
  <si>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</si>
  <si>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</si>
  <si>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</si>
  <si>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</si>
  <si>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</si>
  <si>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</si>
  <si>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</si>
  <si>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</si>
  <si>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</si>
  <si>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</si>
  <si>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</si>
  <si>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</si>
  <si>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</si>
  <si>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</si>
  <si>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</si>
  <si>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</si>
  <si>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</si>
  <si>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</si>
  <si>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</si>
  <si>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</si>
  <si>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</si>
  <si>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</si>
  <si>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</si>
  <si>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</si>
  <si>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</si>
  <si>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</si>
  <si>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</si>
  <si>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</si>
  <si>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</si>
  <si>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</si>
  <si>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</si>
  <si>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</si>
  <si>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</si>
  <si>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</si>
  <si>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</si>
  <si>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</si>
  <si>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</si>
  <si>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</si>
  <si>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</si>
  <si>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</si>
  <si>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</si>
  <si>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</si>
  <si>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</si>
  <si>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</si>
  <si>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</si>
  <si>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</si>
  <si>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</si>
  <si>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</si>
  <si>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</si>
  <si>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</si>
  <si>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</si>
  <si>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</si>
  <si>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</si>
  <si>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</si>
  <si>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</si>
  <si>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</si>
  <si>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</si>
  <si>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</si>
  <si>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</si>
  <si>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</si>
  <si>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</si>
  <si>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</si>
  <si>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</si>
  <si>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</si>
  <si>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</si>
  <si>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</si>
  <si>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</si>
  <si>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</si>
  <si>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</si>
  <si>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</si>
  <si>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</si>
  <si>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</si>
  <si>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</si>
  <si>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</si>
  <si>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</si>
  <si>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</si>
  <si>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</si>
  <si>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Johanna Montejo Rozo</t>
  </si>
  <si>
    <t>Los números naturales</t>
  </si>
  <si>
    <t>MA_04_02_CO_REC320</t>
  </si>
  <si>
    <t>Ver observaciones (última columna de esta tabla)</t>
  </si>
  <si>
    <t>Ilustración</t>
  </si>
  <si>
    <t>Número 7 escrito en sistema de numeración egipcio</t>
  </si>
  <si>
    <t>IMG02</t>
  </si>
  <si>
    <t>Número 7532 escrito en sistema de numeración egipcio</t>
  </si>
  <si>
    <t>IMG03</t>
  </si>
  <si>
    <t>Número 1032 escrito en sistema de numeración egipcio</t>
  </si>
  <si>
    <t>IMG04</t>
  </si>
  <si>
    <t>Número 3.456.002  utilizando los símbolos del sistema de numeración egipcio</t>
  </si>
  <si>
    <t>IMG05</t>
  </si>
  <si>
    <t>Número 432.100 utilizando los símbolos del sistema de numeración egipcio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</si>
</sst>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12"/>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9" fillId="0" borderId="5" xfId="0" applyFont="1" applyFill="1" applyBorder="1" applyAlignment="1">
      <alignment vertical="center" wrapText="1"/>
    </xf>
    <xf numFmtId="0" fontId="22" fillId="0" borderId="5" xfId="0" applyFont="1" applyBorder="1" applyAlignment="1">
      <alignment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0" xfId="0" applyFont="1" applyAlignment="1">
      <alignmen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349250</xdr:colOff>
      <xdr:row>9</xdr:row>
      <xdr:rowOff>79375</xdr:rowOff>
    </xdr:from>
    <xdr:to>
      <xdr:col>10</xdr:col>
      <xdr:colOff>1976120</xdr:colOff>
      <xdr:row>9</xdr:row>
      <xdr:rowOff>946785</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10063" y="2032000"/>
          <a:ext cx="1626870" cy="867410"/>
        </a:xfrm>
        <a:prstGeom prst="rect">
          <a:avLst/>
        </a:prstGeom>
        <a:noFill/>
        <a:ln>
          <a:solidFill>
            <a:schemeClr val="accent1"/>
          </a:solidFill>
        </a:ln>
      </xdr:spPr>
    </xdr:pic>
    <xdr:clientData/>
  </xdr:twoCellAnchor>
  <xdr:twoCellAnchor editAs="oneCell">
    <xdr:from>
      <xdr:col>10</xdr:col>
      <xdr:colOff>103187</xdr:colOff>
      <xdr:row>10</xdr:row>
      <xdr:rowOff>174625</xdr:rowOff>
    </xdr:from>
    <xdr:to>
      <xdr:col>10</xdr:col>
      <xdr:colOff>2135187</xdr:colOff>
      <xdr:row>10</xdr:row>
      <xdr:rowOff>1444625</xdr:rowOff>
    </xdr:to>
    <xdr:pic>
      <xdr:nvPicPr>
        <xdr:cNvPr id="5" name="Imagen 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64000" y="3127375"/>
          <a:ext cx="2032000" cy="1270000"/>
        </a:xfrm>
        <a:prstGeom prst="rect">
          <a:avLst/>
        </a:prstGeom>
        <a:noFill/>
        <a:ln>
          <a:solidFill>
            <a:schemeClr val="accent1"/>
          </a:solidFill>
        </a:ln>
      </xdr:spPr>
    </xdr:pic>
    <xdr:clientData/>
  </xdr:twoCellAnchor>
  <xdr:twoCellAnchor editAs="oneCell">
    <xdr:from>
      <xdr:col>10</xdr:col>
      <xdr:colOff>206376</xdr:colOff>
      <xdr:row>11</xdr:row>
      <xdr:rowOff>87313</xdr:rowOff>
    </xdr:from>
    <xdr:to>
      <xdr:col>10</xdr:col>
      <xdr:colOff>1951991</xdr:colOff>
      <xdr:row>11</xdr:row>
      <xdr:rowOff>1132523</xdr:rowOff>
    </xdr:to>
    <xdr:pic>
      <xdr:nvPicPr>
        <xdr:cNvPr id="6" name="Imagen 5"/>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7189" y="4651376"/>
          <a:ext cx="1745615" cy="1045210"/>
        </a:xfrm>
        <a:prstGeom prst="rect">
          <a:avLst/>
        </a:prstGeom>
        <a:noFill/>
        <a:ln>
          <a:solidFill>
            <a:schemeClr val="accent1"/>
          </a:solidFill>
        </a:ln>
      </xdr:spPr>
    </xdr:pic>
    <xdr:clientData/>
  </xdr:twoCellAnchor>
  <xdr:twoCellAnchor editAs="oneCell">
    <xdr:from>
      <xdr:col>10</xdr:col>
      <xdr:colOff>357188</xdr:colOff>
      <xdr:row>12</xdr:row>
      <xdr:rowOff>39687</xdr:rowOff>
    </xdr:from>
    <xdr:to>
      <xdr:col>10</xdr:col>
      <xdr:colOff>1900873</xdr:colOff>
      <xdr:row>12</xdr:row>
      <xdr:rowOff>2284412</xdr:rowOff>
    </xdr:to>
    <xdr:pic>
      <xdr:nvPicPr>
        <xdr:cNvPr id="7" name="Imagen 6"/>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018001" y="5794375"/>
          <a:ext cx="1543685" cy="2244725"/>
        </a:xfrm>
        <a:prstGeom prst="rect">
          <a:avLst/>
        </a:prstGeom>
        <a:noFill/>
        <a:ln>
          <a:solidFill>
            <a:schemeClr val="accent1"/>
          </a:solidFill>
        </a:ln>
      </xdr:spPr>
    </xdr:pic>
    <xdr:clientData/>
  </xdr:twoCellAnchor>
  <xdr:twoCellAnchor editAs="oneCell">
    <xdr:from>
      <xdr:col>10</xdr:col>
      <xdr:colOff>508000</xdr:colOff>
      <xdr:row>13</xdr:row>
      <xdr:rowOff>47625</xdr:rowOff>
    </xdr:from>
    <xdr:to>
      <xdr:col>10</xdr:col>
      <xdr:colOff>1957070</xdr:colOff>
      <xdr:row>13</xdr:row>
      <xdr:rowOff>1567815</xdr:rowOff>
    </xdr:to>
    <xdr:pic>
      <xdr:nvPicPr>
        <xdr:cNvPr id="8" name="Imagen 7"/>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168813" y="8088313"/>
          <a:ext cx="1449070" cy="1520190"/>
        </a:xfrm>
        <a:prstGeom prst="rect">
          <a:avLst/>
        </a:prstGeom>
        <a:noFill/>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6"/>
  <sheetViews>
    <sheetView showGridLines="0" tabSelected="1" zoomScale="120" zoomScaleNormal="120" zoomScalePageLayoutView="140" workbookViewId="0">
      <pane ySplit="9" topLeftCell="A10" activePane="bottomLeft" state="frozen"/>
      <selection pane="bottomLeft" activeCell="J14" sqref="J14"/>
    </sheetView>
  </sheetViews>
  <sheetFormatPr baseColWidth="10" defaultColWidth="10.875" defaultRowHeight="13.5" x14ac:dyDescent="0.25"/>
  <cols>
    <col min="1" max="1" width="7.875" style="2" customWidth="1"/>
    <col min="2" max="2" width="2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9" t="s">
        <v>22</v>
      </c>
      <c r="D2" s="90"/>
      <c r="F2" s="82" t="s">
        <v>1</v>
      </c>
      <c r="G2" s="83"/>
      <c r="H2" s="56"/>
      <c r="I2" s="56"/>
      <c r="J2" s="16"/>
    </row>
    <row r="3" spans="1:16" ht="15.75" x14ac:dyDescent="0.25">
      <c r="A3" s="1"/>
      <c r="B3" s="4" t="s">
        <v>9</v>
      </c>
      <c r="C3" s="91">
        <v>4</v>
      </c>
      <c r="D3" s="92"/>
      <c r="F3" s="84"/>
      <c r="G3" s="85"/>
      <c r="H3" s="56"/>
      <c r="I3" s="56"/>
      <c r="J3" s="16"/>
    </row>
    <row r="4" spans="1:16" ht="16.5" x14ac:dyDescent="0.3">
      <c r="A4" s="1"/>
      <c r="B4" s="4" t="s">
        <v>55</v>
      </c>
      <c r="C4" s="91" t="s">
        <v>148</v>
      </c>
      <c r="D4" s="92"/>
      <c r="E4" s="5"/>
      <c r="F4" s="55" t="s">
        <v>56</v>
      </c>
      <c r="G4" s="54" t="s">
        <v>57</v>
      </c>
      <c r="H4" s="56"/>
      <c r="I4" s="56"/>
      <c r="J4" s="16"/>
      <c r="K4" s="16"/>
    </row>
    <row r="5" spans="1:16" ht="16.5" thickBot="1" x14ac:dyDescent="0.3">
      <c r="A5" s="1"/>
      <c r="B5" s="6" t="s">
        <v>2</v>
      </c>
      <c r="C5" s="93" t="s">
        <v>147</v>
      </c>
      <c r="D5" s="94"/>
      <c r="E5" s="5"/>
      <c r="F5" s="53" t="str">
        <f>IF(G4="Recurso","Motor del recurso","")</f>
        <v>Motor del recurso</v>
      </c>
      <c r="G5" s="53" t="s">
        <v>58</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149</v>
      </c>
      <c r="D7" s="39" t="s">
        <v>40</v>
      </c>
      <c r="F7" s="1"/>
      <c r="G7" s="1"/>
      <c r="H7" s="1"/>
      <c r="I7" s="1"/>
      <c r="J7" s="16"/>
      <c r="K7" s="16"/>
    </row>
    <row r="8" spans="1:16" s="9" customFormat="1" ht="16.5" thickBot="1" x14ac:dyDescent="0.3">
      <c r="A8" s="10"/>
      <c r="B8" s="10"/>
      <c r="C8" s="10"/>
      <c r="D8" s="11"/>
      <c r="E8" s="11"/>
      <c r="F8" s="86" t="s">
        <v>63</v>
      </c>
      <c r="G8" s="87"/>
      <c r="H8" s="87"/>
      <c r="I8" s="88"/>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78.75" customHeight="1" x14ac:dyDescent="0.25">
      <c r="A10" s="13" t="str">
        <f>IF(OR(B10&lt;&gt;"",J10&lt;&gt;""),"IMG01","")</f>
        <v>IMG01</v>
      </c>
      <c r="B10" s="27" t="s">
        <v>150</v>
      </c>
      <c r="C10" s="27" t="str">
        <f>IF(OR(B10&lt;&gt;"",J10&lt;&gt;""),IF($G$4="Recurso",CONCATENATE($G$4," ",$G$5),$G$4),"")</f>
        <v>Recurso M5A</v>
      </c>
      <c r="D10" s="14" t="s">
        <v>151</v>
      </c>
      <c r="E10" s="14" t="s">
        <v>146</v>
      </c>
      <c r="F10" s="14" t="str">
        <f>IF(OR(B10&lt;&gt;"",J10&lt;&gt;""),CONCATENATE($C$7,"_",$A10,IF($G$4="Cuaderno de Estudio","_small",CONCATENATE(IF(I10="","","n"),IF(LEFT($G$5,1)="F",".jpg",".png")))),"")</f>
        <v>MA_04_02_CO_REC320_IMG01n.png</v>
      </c>
      <c r="G10" s="14" t="str">
        <f>IF(F10&lt;&gt;"",IF($G$4="Recurso",IF(LEFT($G$5,1)="M",VLOOKUP($G$5,'Definición técnica de imagenes'!$A$3:$G$17,5,FALSE),IF($G$5="F1",'Definición técnica de imagenes'!$E$15,'Definición técnica de imagenes'!$F$13)),'Definición técnica de imagenes'!$E$16),"")</f>
        <v>286 x 286 px</v>
      </c>
      <c r="H10" s="14" t="str">
        <f>IF(I10&lt;&gt;"",IF(OR(B10&lt;&gt;"",J10&lt;&gt;""),CONCATENATE($C$7,"_",$A10,IF($G$4="Cuaderno de Estudio","_zoom",CONCATENATE("a",IF(LEFT($G$5,1)="F",".jpg",".png")))),""),"")</f>
        <v>MA_04_02_CO_REC320_IMG01a.png</v>
      </c>
      <c r="I10" s="14" t="str">
        <f>IF(OR(B10&lt;&gt;"",J10&lt;&gt;""),IF($G$4="Recurso",IF(LEFT($G$5,1)="M",VLOOKUP($G$5,'Definición técnica de imagenes'!$A$3:$G$17,6,FALSE),IF($G$5="F1","","")),'Definición técnica de imagenes'!$F$16),"")</f>
        <v>500 x 500 px</v>
      </c>
      <c r="J10" s="14" t="s">
        <v>152</v>
      </c>
      <c r="K10" s="19"/>
    </row>
    <row r="11" spans="1:16" s="12" customFormat="1" ht="126.75" customHeight="1" x14ac:dyDescent="0.25">
      <c r="A11" s="13" t="s">
        <v>153</v>
      </c>
      <c r="B11" s="29" t="s">
        <v>150</v>
      </c>
      <c r="C11" s="27" t="str">
        <f t="shared" ref="C11:C20" si="0">IF(OR(B11&lt;&gt;"",J11&lt;&gt;""),IF($G$4="Recurso",CONCATENATE($G$4," ",$G$5),$G$4),"")</f>
        <v>Recurso M5A</v>
      </c>
      <c r="D11" s="14" t="s">
        <v>151</v>
      </c>
      <c r="E11" s="14" t="s">
        <v>146</v>
      </c>
      <c r="F11" s="14" t="str">
        <f t="shared" ref="F11:F72" si="1">IF(OR(B11&lt;&gt;"",J11&lt;&gt;""),CONCATENATE($C$7,"_",$A11,IF($G$4="Cuaderno de Estudio","_small",CONCATENATE(IF(I11="","","n"),IF(LEFT($G$5,1)="F",".jpg",".png")))),"")</f>
        <v>MA_04_02_CO_REC320_IMG02n.png</v>
      </c>
      <c r="G11" s="14" t="str">
        <f>IF(F11&lt;&gt;"",IF($G$4="Recurso",IF(LEFT($G$5,1)="M",VLOOKUP($G$5,'Definición técnica de imagenes'!$A$3:$G$17,5,FALSE),IF($G$5="F1",'Definición técnica de imagenes'!$E$15,'Definición técnica de imagenes'!$F$13)),'Definición técnica de imagenes'!$E$16),"")</f>
        <v>286 x 286 px</v>
      </c>
      <c r="H11" s="14" t="str">
        <f t="shared" ref="H11:H72" si="2">IF(I11&lt;&gt;"",IF(OR(B11&lt;&gt;"",J11&lt;&gt;""),CONCATENATE($C$7,"_",$A11,IF($G$4="Cuaderno de Estudio","_zoom",CONCATENATE("a",IF(LEFT($G$5,1)="F",".jpg",".png")))),""),"")</f>
        <v>MA_04_02_CO_REC320_IMG02a.png</v>
      </c>
      <c r="I11" s="14" t="str">
        <f>IF(OR(B11&lt;&gt;"",J11&lt;&gt;""),IF($G$4="Recurso",IF(LEFT($G$5,1)="M",VLOOKUP($G$5,'Definición técnica de imagenes'!$A$3:$G$17,6,FALSE),IF($G$5="F1","","")),'Definición técnica de imagenes'!$F$16),"")</f>
        <v>500 x 500 px</v>
      </c>
      <c r="J11" s="20" t="s">
        <v>154</v>
      </c>
      <c r="K11" s="15"/>
    </row>
    <row r="12" spans="1:16" s="12" customFormat="1" ht="93.75" customHeight="1" x14ac:dyDescent="0.25">
      <c r="A12" s="13" t="s">
        <v>155</v>
      </c>
      <c r="B12" s="29" t="s">
        <v>150</v>
      </c>
      <c r="C12" s="27" t="str">
        <f t="shared" si="0"/>
        <v>Recurso M5A</v>
      </c>
      <c r="D12" s="14" t="s">
        <v>151</v>
      </c>
      <c r="E12" s="14" t="s">
        <v>146</v>
      </c>
      <c r="F12" s="14" t="str">
        <f t="shared" si="1"/>
        <v>MA_04_02_CO_REC320_IMG03n.png</v>
      </c>
      <c r="G12" s="14" t="str">
        <f>IF(F12&lt;&gt;"",IF($G$4="Recurso",IF(LEFT($G$5,1)="M",VLOOKUP($G$5,'Definición técnica de imagenes'!$A$3:$G$17,5,FALSE),IF($G$5="F1",'Definición técnica de imagenes'!$E$15,'Definición técnica de imagenes'!$F$13)),'Definición técnica de imagenes'!$E$16),"")</f>
        <v>286 x 286 px</v>
      </c>
      <c r="H12" s="14" t="str">
        <f t="shared" si="2"/>
        <v>MA_04_02_CO_REC320_IMG03a.png</v>
      </c>
      <c r="I12" s="14" t="str">
        <f>IF(OR(B12&lt;&gt;"",J12&lt;&gt;""),IF($G$4="Recurso",IF(LEFT($G$5,1)="M",VLOOKUP($G$5,'Definición técnica de imagenes'!$A$3:$G$17,6,FALSE),IF($G$5="F1","","")),'Definición técnica de imagenes'!$F$16),"")</f>
        <v>500 x 500 px</v>
      </c>
      <c r="J12" s="20" t="s">
        <v>156</v>
      </c>
      <c r="K12" s="19"/>
    </row>
    <row r="13" spans="1:16" s="12" customFormat="1" ht="180" customHeight="1" x14ac:dyDescent="0.25">
      <c r="A13" s="13" t="s">
        <v>157</v>
      </c>
      <c r="B13" s="29" t="s">
        <v>150</v>
      </c>
      <c r="C13" s="27" t="str">
        <f>IF(OR(B13&lt;&gt;"",J13&lt;&gt;""),IF($G$4="Recurso",CONCATENATE($G$4," ",$G$5),$G$4),"")</f>
        <v>Recurso M5A</v>
      </c>
      <c r="D13" s="14" t="s">
        <v>151</v>
      </c>
      <c r="E13" s="14" t="s">
        <v>146</v>
      </c>
      <c r="F13" s="14" t="str">
        <f>IF(OR(B13&lt;&gt;"",J13&lt;&gt;""),CONCATENATE($C$7,"_",$A13,IF($G$4="Cuaderno de Estudio","_small",CONCATENATE(IF(I13="","","n"),IF(LEFT($G$5,1)="F",".jpg",".png")))),"")</f>
        <v>MA_04_02_CO_REC320_IMG04n.png</v>
      </c>
      <c r="G13" s="14" t="str">
        <f>IF(F13&lt;&gt;"",IF($G$4="Recurso",IF(LEFT($G$5,1)="M",VLOOKUP($G$5,'Definición técnica de imagenes'!$A$3:$G$17,5,FALSE),IF($G$5="F1",'Definición técnica de imagenes'!$E$15,'Definición técnica de imagenes'!$F$13)),'Definición técnica de imagenes'!$E$16),"")</f>
        <v>286 x 286 px</v>
      </c>
      <c r="H13" s="14" t="str">
        <f>IF(I13&lt;&gt;"",IF(OR(B13&lt;&gt;"",J13&lt;&gt;""),CONCATENATE($C$7,"_",$A13,IF($G$4="Cuaderno de Estudio","_zoom",CONCATENATE("a",IF(LEFT($G$5,1)="F",".jpg",".png")))),""),"")</f>
        <v>MA_04_02_CO_REC320_IMG04a.png</v>
      </c>
      <c r="I13" s="14" t="str">
        <f>IF(OR(B13&lt;&gt;"",J13&lt;&gt;""),IF($G$4="Recurso",IF(LEFT($G$5,1)="M",VLOOKUP($G$5,'Definición técnica de imagenes'!$A$3:$G$17,6,FALSE),IF($G$5="F1","","")),'Definición técnica de imagenes'!$F$16),"")</f>
        <v>500 x 500 px</v>
      </c>
      <c r="J13" s="113" t="s">
        <v>158</v>
      </c>
      <c r="K13" s="19"/>
    </row>
    <row r="14" spans="1:16" s="12" customFormat="1" ht="126.75" customHeight="1" x14ac:dyDescent="0.3">
      <c r="A14" s="13" t="s">
        <v>159</v>
      </c>
      <c r="B14" s="29" t="s">
        <v>150</v>
      </c>
      <c r="C14" s="27" t="str">
        <f t="shared" si="0"/>
        <v>Recurso M5A</v>
      </c>
      <c r="D14" s="14" t="s">
        <v>151</v>
      </c>
      <c r="E14" s="14" t="s">
        <v>146</v>
      </c>
      <c r="F14" s="14" t="str">
        <f t="shared" si="1"/>
        <v>MA_04_02_CO_REC320_IMG05n.png</v>
      </c>
      <c r="G14" s="14" t="str">
        <f>IF(F14&lt;&gt;"",IF($G$4="Recurso",IF(LEFT($G$5,1)="M",VLOOKUP($G$5,'Definición técnica de imagenes'!$A$3:$G$17,5,FALSE),IF($G$5="F1",'Definición técnica de imagenes'!$E$15,'Definición técnica de imagenes'!$F$13)),'Definición técnica de imagenes'!$E$16),"")</f>
        <v>286 x 286 px</v>
      </c>
      <c r="H14" s="14" t="str">
        <f t="shared" si="2"/>
        <v>MA_04_02_CO_REC320_IMG05a.png</v>
      </c>
      <c r="I14" s="14" t="str">
        <f>IF(OR(B14&lt;&gt;"",J14&lt;&gt;""),IF($G$4="Recurso",IF(LEFT($G$5,1)="M",VLOOKUP($G$5,'Definición técnica de imagenes'!$A$3:$G$17,6,FALSE),IF($G$5="F1","","")),'Definición técnica de imagenes'!$F$16),"")</f>
        <v>500 x 500 px</v>
      </c>
      <c r="J14" s="81" t="s">
        <v>160</v>
      </c>
      <c r="K14" s="37"/>
    </row>
    <row r="15" spans="1:16" s="12" customFormat="1" x14ac:dyDescent="0.25">
      <c r="A15" s="13" t="str">
        <f t="shared" ref="A15:A28" si="3">IF(OR(B15&lt;&gt;"",J15&lt;&gt;""),CONCATENATE(LEFT(A14,3),IF(MID(A14,4,2)+1&lt;10,CONCATENATE("0",MID(A14,4,2)+1))),"")</f>
        <v/>
      </c>
      <c r="B15" s="28"/>
      <c r="C15" s="27" t="str">
        <f t="shared" si="0"/>
        <v/>
      </c>
      <c r="D15" s="79"/>
      <c r="E15" s="79"/>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80"/>
      <c r="K15" s="21"/>
    </row>
    <row r="16" spans="1:16" s="12" customFormat="1" ht="27" x14ac:dyDescent="0.25">
      <c r="A16" s="13" t="str">
        <f t="shared" si="3"/>
        <v/>
      </c>
      <c r="B16" s="28"/>
      <c r="C16" s="27" t="str">
        <f t="shared" si="0"/>
        <v/>
      </c>
      <c r="D16" s="79"/>
      <c r="E16" s="79"/>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80"/>
      <c r="K16" s="21"/>
    </row>
    <row r="17" spans="1:11" s="12" customFormat="1" ht="14.25" x14ac:dyDescent="0.3">
      <c r="A17" s="13" t="str">
        <f t="shared" si="3"/>
        <v/>
      </c>
      <c r="B17" s="35"/>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34"/>
      <c r="K17" s="37"/>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9"/>
      <c r="K18" s="21"/>
    </row>
    <row r="19" spans="1:11" s="12" customFormat="1" x14ac:dyDescent="0.25">
      <c r="A19" s="13" t="str">
        <f t="shared" si="3"/>
        <v/>
      </c>
      <c r="B19" s="30"/>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21"/>
      <c r="K19" s="21"/>
    </row>
    <row r="20" spans="1:11" s="12" customFormat="1" x14ac:dyDescent="0.25">
      <c r="A20" s="13" t="str">
        <f t="shared" si="3"/>
        <v/>
      </c>
      <c r="B20" s="31"/>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4"/>
      <c r="K20" s="20"/>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7"/>
      <c r="C22" s="27"/>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15"/>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4"/>
      <c r="K23" s="19"/>
    </row>
    <row r="24" spans="1:11" s="12" customFormat="1" x14ac:dyDescent="0.25">
      <c r="A24" s="13" t="str">
        <f t="shared" si="3"/>
        <v/>
      </c>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9"/>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8"/>
      <c r="C28" s="28"/>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32"/>
      <c r="C34" s="32"/>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22"/>
      <c r="K35" s="15"/>
    </row>
    <row r="36" spans="1:11" s="12" customFormat="1" x14ac:dyDescent="0.25">
      <c r="A36" s="13"/>
      <c r="B36" s="33"/>
      <c r="C36" s="33"/>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23"/>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ref="F73:F106" si="4">IF(OR(B73&lt;&gt;"",J73&lt;&gt;""),CONCATENATE($C$7,"_",$A73,IF($G$4="Cuaderno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 t="shared" ref="H73:H106" si="5">IF(I73&lt;&gt;"",IF(OR(B73&lt;&gt;"",J73&lt;&gt;""),CONCATENATE($C$7,"_",$A73,IF($G$4="Cuaderno de Estudio","_zoom",CONCATENATE("a",IF(LEFT($G$5,1)="F",".jpg",".png")))),""),"")</f>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6">
      <formula1>"Vertical,Horizontal"</formula1>
    </dataValidation>
    <dataValidation type="list" allowBlank="1" showInputMessage="1" showErrorMessage="1" sqref="D10:D106">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7" t="s">
        <v>39</v>
      </c>
      <c r="B1" s="98"/>
      <c r="C1" s="98"/>
      <c r="D1" s="98"/>
      <c r="E1" s="98"/>
      <c r="F1" s="99"/>
    </row>
    <row r="2" spans="1:11" x14ac:dyDescent="0.25">
      <c r="A2" s="46" t="s">
        <v>43</v>
      </c>
      <c r="B2" s="47"/>
      <c r="C2" s="100" t="s">
        <v>14</v>
      </c>
      <c r="D2" s="101"/>
      <c r="E2" s="102"/>
      <c r="F2" s="48"/>
    </row>
    <row r="3" spans="1:11" ht="63" x14ac:dyDescent="0.25">
      <c r="A3" s="49" t="s">
        <v>44</v>
      </c>
      <c r="B3" s="47"/>
      <c r="C3" s="106" t="s">
        <v>15</v>
      </c>
      <c r="D3" s="107"/>
      <c r="E3" s="108"/>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9" t="str">
        <f>CONCATENATE(H21,"_",I21,"_",J21,"_CO")</f>
        <v>LE_07_04_CO</v>
      </c>
      <c r="E5" s="110"/>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5" t="str">
        <f>CONCATENATE("SolicitudGrafica_",D5,".xls")</f>
        <v>SolicitudGrafica_LE_07_04_CO.xls</v>
      </c>
      <c r="E7" s="95"/>
      <c r="F7" s="96"/>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7" t="s">
        <v>42</v>
      </c>
      <c r="B13" s="98"/>
      <c r="C13" s="98"/>
      <c r="D13" s="98"/>
      <c r="E13" s="98"/>
      <c r="F13" s="99"/>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100" t="s">
        <v>50</v>
      </c>
      <c r="D15" s="101"/>
      <c r="E15" s="101"/>
      <c r="F15" s="102"/>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3" t="str">
        <f>CONCATENATE(H21,"_",I21,"_",J21,"_",K45)</f>
        <v>LE_07_04_REC10</v>
      </c>
      <c r="E17" s="104"/>
      <c r="F17" s="105"/>
      <c r="J17" s="38">
        <v>14</v>
      </c>
      <c r="K17" s="38">
        <v>14</v>
      </c>
    </row>
    <row r="18" spans="1:11" ht="79.5" thickBot="1" x14ac:dyDescent="0.3">
      <c r="A18" s="49" t="s">
        <v>49</v>
      </c>
      <c r="B18" s="47"/>
      <c r="C18" s="78" t="s">
        <v>145</v>
      </c>
      <c r="D18" s="95" t="str">
        <f>CONCATENATE("SolicitudGrafica_",D17,".xls")</f>
        <v>SolicitudGrafica_LE_07_04_REC10.xls</v>
      </c>
      <c r="E18" s="95"/>
      <c r="F18" s="96"/>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2015-03-15T01:24:39Z</dcterms:modified>
</cp:coreProperties>
</file>