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10\guion01\"/>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20" i="1" l="1"/>
  <c r="C19" i="1"/>
  <c r="C18" i="1"/>
  <c r="C17" i="1"/>
  <c r="C16" i="1"/>
  <c r="I12" i="1"/>
  <c r="H12" i="1"/>
  <c r="F12" i="1"/>
  <c r="G12" i="1"/>
  <c r="C12" i="1"/>
  <c r="A10" i="1"/>
  <c r="I11"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 i="1"/>
  <c r="H11"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 i="1"/>
  <c r="H21" i="2"/>
  <c r="I21" i="2"/>
  <c r="J21" i="2"/>
  <c r="K45" i="2"/>
  <c r="D17" i="2"/>
  <c r="D18" i="2"/>
  <c r="D5" i="2"/>
  <c r="D7" i="2"/>
  <c r="F11" i="1"/>
  <c r="G11"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 i="1"/>
  <c r="C11" i="1"/>
  <c r="C13" i="1"/>
  <c r="C14" i="1"/>
  <c r="C10" i="1"/>
  <c r="F5" i="1"/>
  <c r="G10" i="1"/>
</calcChain>
</file>

<file path=xl/sharedStrings.xml><?xml version="1.0" encoding="utf-8"?>
<sst xmlns="http://schemas.openxmlformats.org/spreadsheetml/2006/main" count="321" uniqueCount="178">
  <si>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</si>
  <si>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</si>
  <si>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</si>
  <si>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</si>
  <si>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</si>
  <si>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</si>
  <si>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</si>
  <si>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</si>
  <si>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</si>
  <si>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</si>
  <si>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</si>
  <si>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</si>
  <si>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</si>
  <si>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</si>
  <si>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</si>
  <si>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</si>
  <si>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</si>
  <si>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</si>
  <si>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</si>
  <si>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</si>
  <si>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</si>
  <si>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</si>
  <si>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</si>
  <si>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</si>
  <si>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</si>
  <si>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</si>
  <si>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</si>
  <si>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</si>
  <si>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</si>
  <si>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</si>
  <si>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</si>
  <si>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</si>
  <si>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</si>
  <si>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</si>
  <si>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</si>
  <si>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</si>
  <si>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</si>
  <si>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</si>
  <si>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</si>
  <si>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</si>
  <si>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</si>
  <si>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</si>
  <si>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</si>
  <si>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</si>
  <si>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</si>
  <si>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</si>
  <si>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</si>
  <si>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</si>
  <si>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</si>
  <si>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</si>
  <si>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</si>
  <si>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</si>
  <si>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</si>
  <si>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</si>
  <si>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</si>
  <si>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</si>
  <si>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</si>
  <si>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</si>
  <si>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</si>
  <si>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</si>
  <si>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</si>
  <si>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</si>
  <si>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</si>
  <si>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</si>
  <si>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</si>
  <si>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</si>
  <si>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</si>
  <si>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</si>
  <si>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</si>
  <si>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</si>
  <si>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</si>
  <si>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</si>
  <si>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</si>
  <si>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</si>
  <si>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</si>
  <si>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</si>
  <si>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</si>
  <si>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</si>
  <si>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</si>
  <si>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</si>
  <si>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</si>
  <si>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</si>
  <si>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</si>
  <si>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</si>
  <si>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</si>
  <si>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</si>
  <si>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</si>
  <si>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</si>
  <si>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</si>
  <si>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</si>
  <si>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</si>
  <si>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</si>
  <si>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</si>
  <si>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</si>
  <si>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</si>
  <si>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</si>
  <si>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</si>
  <si>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</si>
  <si>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</si>
  <si>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</si>
  <si>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</si>
  <si>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</si>
  <si>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</si>
  <si>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</si>
  <si>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</si>
  <si>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</si>
  <si>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</si>
  <si>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</si>
  <si>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</si>
  <si>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</si>
  <si>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</si>
  <si>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</si>
  <si>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</si>
  <si>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</si>
  <si>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</si>
  <si>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</si>
  <si>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</si>
  <si>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</si>
  <si>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</si>
  <si>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</si>
  <si>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</si>
  <si>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</si>
  <si>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</si>
  <si>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</si>
  <si>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</si>
  <si>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</si>
  <si>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</si>
  <si>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</si>
  <si>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</si>
  <si>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</si>
  <si>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</si>
  <si>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</si>
  <si>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</si>
  <si>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</si>
  <si>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</si>
  <si>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</si>
  <si>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</si>
  <si>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</si>
  <si>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</si>
  <si>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</si>
  <si>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</si>
  <si>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</si>
  <si>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</si>
  <si>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</si>
  <si>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</si>
  <si>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Josué Malagón</t>
  </si>
  <si>
    <t>Ilustración</t>
  </si>
  <si>
    <t>Horizontal</t>
  </si>
  <si>
    <t>Ver observaciones</t>
  </si>
  <si>
    <t>Cuaderno de Estudio</t>
  </si>
  <si>
    <t>IMG02</t>
  </si>
  <si>
    <t>IMG03</t>
  </si>
  <si>
    <t>IMG04</t>
  </si>
  <si>
    <t>IMG05</t>
  </si>
  <si>
    <t>IMG06</t>
  </si>
  <si>
    <t>IMG07</t>
  </si>
  <si>
    <t>IMG08</t>
  </si>
  <si>
    <t>IMG09</t>
  </si>
  <si>
    <t>IMG10</t>
  </si>
  <si>
    <t>IMG11</t>
  </si>
  <si>
    <t>IMG12</t>
  </si>
  <si>
    <t>IMG14</t>
  </si>
  <si>
    <t>IMG13</t>
  </si>
  <si>
    <t>MA_10_01_CO</t>
  </si>
  <si>
    <t>Funciones</t>
  </si>
  <si>
    <t>Crear un par de conjuntos M (de Madres) y H (de Hijos) y una relación entre conjuntos como la que se puede ver en observaciones, en la que Mercedes es madre de Carlos, Laura y Mauricio, Gilma es madre de Diana, César y Rubén, mientras que Alicia es madre de Rocío. Así, en el conjunto M están Mercedes, Gilma y Alicia, mientras que en el conjunto H están todos los demás.</t>
  </si>
  <si>
    <t xml:space="preserve">Crear un par de conjuntos D (de Diagonales) y P (de Polígonos) y una relación entre conjuntos como la que se muestra en observaciones, En la que a cada tipo de polígono, se le asigna la cantidad de diagonales correspondiente.
NO OLVIDAR: Cambiar los nombres de los conjuntos.
NO OLVIDAR: Incluir el número 0 y el 1 en el conjunto de números.
NO OLVIDAR: Incluir polígonos cóncavos y no regulares.
Los triángulos tendrán correspondencia con el 0
Los cuadriláteros con el 2,
Los pentágonos con el 5,
Los hexágonos con el 9 y, en general, un polígono de n lados con el número n(n-3)/2
El conjunto de salida siempre ponerlo en color rojo, y el llegada en color azul.
 </t>
  </si>
  <si>
    <t>La imagen debe quedar muy similar a la siguiente, FAVOR HACER VERDES LAS FLECHAS, La selección de colores rojo y azul para los conjuntos de salida y llegada y de verde o naranja no es arbitraria, se usa todo el tiempo para identificar DominIo, codominio y Rango, además para identificar la ubicación de los conjuntos en las diferentes representaciones</t>
  </si>
  <si>
    <r>
      <t xml:space="preserve">Del mismo modo que en la imagen, dejar el mismo conjunto de partida N rojo, pero en el de llegada poner los respectivos números de Fibonacci. (Es decir , el listado azul es </t>
    </r>
    <r>
      <rPr>
        <sz val="12"/>
        <color rgb="FF3366FF"/>
        <rFont val="Times New Roman"/>
        <family val="1"/>
      </rPr>
      <t>1,1, 2, 3, 5, 8, 13, 21, 34, 55,</t>
    </r>
    <r>
      <rPr>
        <sz val="12"/>
        <color rgb="FF000000"/>
        <rFont val="Times New Roman"/>
        <family val="1"/>
      </rPr>
      <t xml:space="preserve"> </t>
    </r>
    <r>
      <rPr>
        <sz val="12"/>
        <color rgb="FF3366FF"/>
        <rFont val="Times New Roman"/>
        <family val="1"/>
      </rPr>
      <t>377</t>
    </r>
    <r>
      <rPr>
        <sz val="12"/>
        <color rgb="FF000000"/>
        <rFont val="Times New Roman"/>
        <family val="1"/>
      </rPr>
      <t xml:space="preserve">, </t>
    </r>
    <r>
      <rPr>
        <sz val="12"/>
        <color rgb="FF3366FF"/>
        <rFont val="Times New Roman"/>
        <family val="1"/>
      </rPr>
      <t>610 y 196418</t>
    </r>
    <r>
      <rPr>
        <sz val="12"/>
        <color theme="1"/>
        <rFont val="Times New Roman"/>
        <family val="1"/>
      </rPr>
      <t xml:space="preserve">). No olvidar: poner en desorden los números de Fibonacci.
Hacer VERDES las flechas de asignación
</t>
    </r>
  </si>
  <si>
    <t>Crear una representación entre dos conjuntos N y C, no ordenados de números naturales y cuadrados, con sus correspondencias puestas como flechas (VERDES), como l que se ve en observaciones.</t>
  </si>
  <si>
    <t xml:space="preserve">Esta gráfica se construyó como una captura de pantalla desde el archivo de Geogebra que indica el tránsito entre la representación conjuntista y la gráfica de la función y=f(x)=xcuadrado; MANTENER los colores de la gráfica de ejemplo y colocar los nombres de los ejes del plano cartesiano en mayúscula e itálica. </t>
  </si>
  <si>
    <t>IMG15</t>
  </si>
  <si>
    <t>IMG16</t>
  </si>
  <si>
    <t>IMG17</t>
  </si>
  <si>
    <t>IMG18</t>
  </si>
  <si>
    <t>IMG19</t>
  </si>
  <si>
    <t>IMG20</t>
  </si>
  <si>
    <t>IMG21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</si>
</sst>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rgb="FF000000"/>
      <name val="Times New Roman"/>
      <family val="1"/>
    </font>
    <font>
      <sz val="12"/>
      <color rgb="FF3366FF"/>
      <name val="Times New Roman"/>
      <family val="1"/>
    </font>
    <font>
      <sz val="12"/>
      <color theme="1"/>
      <name val="Times New Roman"/>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20" fillId="0" borderId="0" xfId="0" applyFont="1"/>
    <xf numFmtId="0" fontId="20" fillId="0" borderId="0" xfId="0" applyFont="1" applyAlignment="1">
      <alignment vertical="center"/>
    </xf>
    <xf numFmtId="0" fontId="20"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15.jpg"/><Relationship Id="rId18" Type="http://schemas.openxmlformats.org/officeDocument/2006/relationships/image" Target="../media/image20.jpg"/><Relationship Id="rId3" Type="http://schemas.openxmlformats.org/officeDocument/2006/relationships/image" Target="../media/image5.jpg"/><Relationship Id="rId7" Type="http://schemas.openxmlformats.org/officeDocument/2006/relationships/image" Target="../media/image9.png"/><Relationship Id="rId12" Type="http://schemas.openxmlformats.org/officeDocument/2006/relationships/image" Target="../media/image14.png"/><Relationship Id="rId17" Type="http://schemas.openxmlformats.org/officeDocument/2006/relationships/image" Target="../media/image19.jpg"/><Relationship Id="rId2" Type="http://schemas.openxmlformats.org/officeDocument/2006/relationships/image" Target="../media/image4.jpg"/><Relationship Id="rId16" Type="http://schemas.openxmlformats.org/officeDocument/2006/relationships/image" Target="../media/image18.png"/><Relationship Id="rId1" Type="http://schemas.openxmlformats.org/officeDocument/2006/relationships/image" Target="../media/image3.jp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jpg"/><Relationship Id="rId15" Type="http://schemas.openxmlformats.org/officeDocument/2006/relationships/image" Target="../media/image17.png"/><Relationship Id="rId10" Type="http://schemas.openxmlformats.org/officeDocument/2006/relationships/image" Target="../media/image12.png"/><Relationship Id="rId4" Type="http://schemas.openxmlformats.org/officeDocument/2006/relationships/image" Target="../media/image6.jpg"/><Relationship Id="rId9" Type="http://schemas.openxmlformats.org/officeDocument/2006/relationships/image" Target="../media/image11.png"/><Relationship Id="rId14" Type="http://schemas.openxmlformats.org/officeDocument/2006/relationships/image" Target="../media/image16.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133350</xdr:colOff>
          <xdr:row>9</xdr:row>
          <xdr:rowOff>838200</xdr:rowOff>
        </xdr:from>
        <xdr:to>
          <xdr:col>11</xdr:col>
          <xdr:colOff>695325</xdr:colOff>
          <xdr:row>9</xdr:row>
          <xdr:rowOff>2324100</xdr:rowOff>
        </xdr:to>
        <xdr:sp macro="" textlink="">
          <xdr:nvSpPr>
            <xdr:cNvPr id="3079" name="Object 7" hidden="1">
              <a:extLst>
                <a:ext uri="{63B3BB69-23CF-44E3-9099-C40C66FF867C}">
                  <a14:compatExt spid="_x0000_s307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10</xdr:row>
          <xdr:rowOff>0</xdr:rowOff>
        </xdr:from>
        <xdr:to>
          <xdr:col>11</xdr:col>
          <xdr:colOff>438150</xdr:colOff>
          <xdr:row>10</xdr:row>
          <xdr:rowOff>2143125</xdr:rowOff>
        </xdr:to>
        <xdr:sp macro="" textlink="">
          <xdr:nvSpPr>
            <xdr:cNvPr id="3080" name="Object 8" hidden="1">
              <a:extLst>
                <a:ext uri="{63B3BB69-23CF-44E3-9099-C40C66FF867C}">
                  <a14:compatExt spid="_x0000_s308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0</xdr:colOff>
      <xdr:row>11</xdr:row>
      <xdr:rowOff>0</xdr:rowOff>
    </xdr:from>
    <xdr:to>
      <xdr:col>11</xdr:col>
      <xdr:colOff>488527</xdr:colOff>
      <xdr:row>11</xdr:row>
      <xdr:rowOff>1922145</xdr:rowOff>
    </xdr:to>
    <xdr:pic>
      <xdr:nvPicPr>
        <xdr:cNvPr id="13" name="Imagen 12"/>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118917" y="7291917"/>
          <a:ext cx="2562860" cy="1922145"/>
        </a:xfrm>
        <a:prstGeom prst="rect">
          <a:avLst/>
        </a:prstGeom>
      </xdr:spPr>
    </xdr:pic>
    <xdr:clientData/>
  </xdr:twoCellAnchor>
  <xdr:twoCellAnchor editAs="oneCell">
    <xdr:from>
      <xdr:col>10</xdr:col>
      <xdr:colOff>0</xdr:colOff>
      <xdr:row>12</xdr:row>
      <xdr:rowOff>0</xdr:rowOff>
    </xdr:from>
    <xdr:to>
      <xdr:col>11</xdr:col>
      <xdr:colOff>312632</xdr:colOff>
      <xdr:row>12</xdr:row>
      <xdr:rowOff>1790700</xdr:rowOff>
    </xdr:to>
    <xdr:pic>
      <xdr:nvPicPr>
        <xdr:cNvPr id="14" name="Imagen 13"/>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0118917" y="9461500"/>
          <a:ext cx="2386965" cy="1790700"/>
        </a:xfrm>
        <a:prstGeom prst="rect">
          <a:avLst/>
        </a:prstGeom>
      </xdr:spPr>
    </xdr:pic>
    <xdr:clientData/>
  </xdr:twoCellAnchor>
  <xdr:twoCellAnchor editAs="oneCell">
    <xdr:from>
      <xdr:col>9</xdr:col>
      <xdr:colOff>6117167</xdr:colOff>
      <xdr:row>13</xdr:row>
      <xdr:rowOff>0</xdr:rowOff>
    </xdr:from>
    <xdr:to>
      <xdr:col>10</xdr:col>
      <xdr:colOff>2063327</xdr:colOff>
      <xdr:row>13</xdr:row>
      <xdr:rowOff>1555750</xdr:rowOff>
    </xdr:to>
    <xdr:pic>
      <xdr:nvPicPr>
        <xdr:cNvPr id="15" name="Imagen 14"/>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0108334" y="11684000"/>
          <a:ext cx="2073910" cy="1555750"/>
        </a:xfrm>
        <a:prstGeom prst="rect">
          <a:avLst/>
        </a:prstGeom>
      </xdr:spPr>
    </xdr:pic>
    <xdr:clientData/>
  </xdr:twoCellAnchor>
  <xdr:twoCellAnchor editAs="oneCell">
    <xdr:from>
      <xdr:col>9</xdr:col>
      <xdr:colOff>0</xdr:colOff>
      <xdr:row>14</xdr:row>
      <xdr:rowOff>0</xdr:rowOff>
    </xdr:from>
    <xdr:to>
      <xdr:col>9</xdr:col>
      <xdr:colOff>2462530</xdr:colOff>
      <xdr:row>14</xdr:row>
      <xdr:rowOff>2462530</xdr:rowOff>
    </xdr:to>
    <xdr:pic>
      <xdr:nvPicPr>
        <xdr:cNvPr id="16" name="Imagen 15"/>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991167" y="13832417"/>
          <a:ext cx="2462530" cy="2462530"/>
        </a:xfrm>
        <a:prstGeom prst="rect">
          <a:avLst/>
        </a:prstGeom>
      </xdr:spPr>
    </xdr:pic>
    <xdr:clientData/>
  </xdr:twoCellAnchor>
  <xdr:twoCellAnchor editAs="oneCell">
    <xdr:from>
      <xdr:col>9</xdr:col>
      <xdr:colOff>0</xdr:colOff>
      <xdr:row>15</xdr:row>
      <xdr:rowOff>0</xdr:rowOff>
    </xdr:from>
    <xdr:to>
      <xdr:col>9</xdr:col>
      <xdr:colOff>1609725</xdr:colOff>
      <xdr:row>15</xdr:row>
      <xdr:rowOff>1876425</xdr:rowOff>
    </xdr:to>
    <xdr:pic>
      <xdr:nvPicPr>
        <xdr:cNvPr id="27" name="Imagen 26"/>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bwMode="auto">
        <a:xfrm>
          <a:off x="13991167" y="34628667"/>
          <a:ext cx="1609725" cy="1876425"/>
        </a:xfrm>
        <a:prstGeom prst="rect">
          <a:avLst/>
        </a:prstGeom>
        <a:noFill/>
        <a:ln>
          <a:noFill/>
        </a:ln>
      </xdr:spPr>
    </xdr:pic>
    <xdr:clientData/>
  </xdr:twoCellAnchor>
  <xdr:twoCellAnchor editAs="oneCell">
    <xdr:from>
      <xdr:col>9</xdr:col>
      <xdr:colOff>0</xdr:colOff>
      <xdr:row>16</xdr:row>
      <xdr:rowOff>0</xdr:rowOff>
    </xdr:from>
    <xdr:to>
      <xdr:col>9</xdr:col>
      <xdr:colOff>1564005</xdr:colOff>
      <xdr:row>16</xdr:row>
      <xdr:rowOff>1876425</xdr:rowOff>
    </xdr:to>
    <xdr:pic>
      <xdr:nvPicPr>
        <xdr:cNvPr id="28" name="Imagen 27"/>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bwMode="auto">
        <a:xfrm>
          <a:off x="13991167" y="36861750"/>
          <a:ext cx="1564005" cy="1876425"/>
        </a:xfrm>
        <a:prstGeom prst="rect">
          <a:avLst/>
        </a:prstGeom>
        <a:noFill/>
        <a:ln>
          <a:noFill/>
        </a:ln>
      </xdr:spPr>
    </xdr:pic>
    <xdr:clientData/>
  </xdr:twoCellAnchor>
  <xdr:twoCellAnchor editAs="oneCell">
    <xdr:from>
      <xdr:col>9</xdr:col>
      <xdr:colOff>243417</xdr:colOff>
      <xdr:row>17</xdr:row>
      <xdr:rowOff>190500</xdr:rowOff>
    </xdr:from>
    <xdr:to>
      <xdr:col>9</xdr:col>
      <xdr:colOff>2445597</xdr:colOff>
      <xdr:row>17</xdr:row>
      <xdr:rowOff>1741805</xdr:rowOff>
    </xdr:to>
    <xdr:pic>
      <xdr:nvPicPr>
        <xdr:cNvPr id="29" name="Imagen 28"/>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4234584" y="39052500"/>
          <a:ext cx="2202180" cy="1551305"/>
        </a:xfrm>
        <a:prstGeom prst="rect">
          <a:avLst/>
        </a:prstGeom>
        <a:noFill/>
        <a:ln>
          <a:noFill/>
        </a:ln>
      </xdr:spPr>
    </xdr:pic>
    <xdr:clientData/>
  </xdr:twoCellAnchor>
  <xdr:twoCellAnchor editAs="oneCell">
    <xdr:from>
      <xdr:col>9</xdr:col>
      <xdr:colOff>148168</xdr:colOff>
      <xdr:row>18</xdr:row>
      <xdr:rowOff>148167</xdr:rowOff>
    </xdr:from>
    <xdr:to>
      <xdr:col>9</xdr:col>
      <xdr:colOff>4169835</xdr:colOff>
      <xdr:row>18</xdr:row>
      <xdr:rowOff>4071409</xdr:rowOff>
    </xdr:to>
    <xdr:pic>
      <xdr:nvPicPr>
        <xdr:cNvPr id="62" name="Imagen 61"/>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4139335" y="40862250"/>
          <a:ext cx="4021667" cy="39232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381000</xdr:colOff>
      <xdr:row>19</xdr:row>
      <xdr:rowOff>31751</xdr:rowOff>
    </xdr:from>
    <xdr:to>
      <xdr:col>9</xdr:col>
      <xdr:colOff>5002742</xdr:colOff>
      <xdr:row>19</xdr:row>
      <xdr:rowOff>3983568</xdr:rowOff>
    </xdr:to>
    <xdr:pic>
      <xdr:nvPicPr>
        <xdr:cNvPr id="63" name="Imagen 62"/>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4372167" y="45127334"/>
          <a:ext cx="4621742" cy="39518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20</xdr:row>
      <xdr:rowOff>0</xdr:rowOff>
    </xdr:from>
    <xdr:to>
      <xdr:col>9</xdr:col>
      <xdr:colOff>1562100</xdr:colOff>
      <xdr:row>20</xdr:row>
      <xdr:rowOff>1396365</xdr:rowOff>
    </xdr:to>
    <xdr:pic>
      <xdr:nvPicPr>
        <xdr:cNvPr id="64" name="Imagen 63"/>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991167" y="49138417"/>
          <a:ext cx="1562100" cy="1396365"/>
        </a:xfrm>
        <a:prstGeom prst="rect">
          <a:avLst/>
        </a:prstGeom>
        <a:noFill/>
        <a:ln>
          <a:noFill/>
        </a:ln>
      </xdr:spPr>
    </xdr:pic>
    <xdr:clientData/>
  </xdr:twoCellAnchor>
  <xdr:twoCellAnchor editAs="oneCell">
    <xdr:from>
      <xdr:col>9</xdr:col>
      <xdr:colOff>243416</xdr:colOff>
      <xdr:row>21</xdr:row>
      <xdr:rowOff>190499</xdr:rowOff>
    </xdr:from>
    <xdr:to>
      <xdr:col>9</xdr:col>
      <xdr:colOff>4246033</xdr:colOff>
      <xdr:row>21</xdr:row>
      <xdr:rowOff>4599516</xdr:rowOff>
    </xdr:to>
    <xdr:pic>
      <xdr:nvPicPr>
        <xdr:cNvPr id="66" name="Imagen 65"/>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4234583" y="50916416"/>
          <a:ext cx="4002617" cy="44090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105833</xdr:colOff>
      <xdr:row>22</xdr:row>
      <xdr:rowOff>21166</xdr:rowOff>
    </xdr:from>
    <xdr:to>
      <xdr:col>9</xdr:col>
      <xdr:colOff>4013200</xdr:colOff>
      <xdr:row>22</xdr:row>
      <xdr:rowOff>4134908</xdr:rowOff>
    </xdr:to>
    <xdr:pic>
      <xdr:nvPicPr>
        <xdr:cNvPr id="67" name="Imagen 66"/>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4097000" y="55393166"/>
          <a:ext cx="3907367" cy="41137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95249</xdr:colOff>
      <xdr:row>23</xdr:row>
      <xdr:rowOff>10583</xdr:rowOff>
    </xdr:from>
    <xdr:to>
      <xdr:col>9</xdr:col>
      <xdr:colOff>4288366</xdr:colOff>
      <xdr:row>23</xdr:row>
      <xdr:rowOff>3981450</xdr:rowOff>
    </xdr:to>
    <xdr:pic>
      <xdr:nvPicPr>
        <xdr:cNvPr id="68" name="Imagen 67"/>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4086416" y="59690000"/>
          <a:ext cx="4193117" cy="39708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24</xdr:row>
      <xdr:rowOff>0</xdr:rowOff>
    </xdr:from>
    <xdr:to>
      <xdr:col>9</xdr:col>
      <xdr:colOff>1539240</xdr:colOff>
      <xdr:row>24</xdr:row>
      <xdr:rowOff>1398905</xdr:rowOff>
    </xdr:to>
    <xdr:pic>
      <xdr:nvPicPr>
        <xdr:cNvPr id="69" name="Imagen 68"/>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bwMode="auto">
        <a:xfrm>
          <a:off x="13991167" y="63743417"/>
          <a:ext cx="1539240" cy="1398905"/>
        </a:xfrm>
        <a:prstGeom prst="rect">
          <a:avLst/>
        </a:prstGeom>
        <a:noFill/>
        <a:ln>
          <a:noFill/>
        </a:ln>
      </xdr:spPr>
    </xdr:pic>
    <xdr:clientData/>
  </xdr:twoCellAnchor>
  <xdr:twoCellAnchor editAs="oneCell">
    <xdr:from>
      <xdr:col>9</xdr:col>
      <xdr:colOff>116416</xdr:colOff>
      <xdr:row>25</xdr:row>
      <xdr:rowOff>42333</xdr:rowOff>
    </xdr:from>
    <xdr:to>
      <xdr:col>9</xdr:col>
      <xdr:colOff>4090458</xdr:colOff>
      <xdr:row>25</xdr:row>
      <xdr:rowOff>3956050</xdr:rowOff>
    </xdr:to>
    <xdr:pic>
      <xdr:nvPicPr>
        <xdr:cNvPr id="70" name="Imagen 69"/>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4107583" y="65267416"/>
          <a:ext cx="3974042" cy="39137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116417</xdr:colOff>
      <xdr:row>25</xdr:row>
      <xdr:rowOff>3989917</xdr:rowOff>
    </xdr:from>
    <xdr:to>
      <xdr:col>9</xdr:col>
      <xdr:colOff>4214284</xdr:colOff>
      <xdr:row>26</xdr:row>
      <xdr:rowOff>4483100</xdr:rowOff>
    </xdr:to>
    <xdr:pic>
      <xdr:nvPicPr>
        <xdr:cNvPr id="71" name="Imagen 70"/>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4107584" y="69215000"/>
          <a:ext cx="4097867" cy="45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264583</xdr:colOff>
      <xdr:row>27</xdr:row>
      <xdr:rowOff>42333</xdr:rowOff>
    </xdr:from>
    <xdr:to>
      <xdr:col>9</xdr:col>
      <xdr:colOff>4933950</xdr:colOff>
      <xdr:row>27</xdr:row>
      <xdr:rowOff>3803650</xdr:rowOff>
    </xdr:to>
    <xdr:pic>
      <xdr:nvPicPr>
        <xdr:cNvPr id="72" name="Imagen 71"/>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4255750" y="73882250"/>
          <a:ext cx="4669367" cy="37613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28</xdr:row>
      <xdr:rowOff>0</xdr:rowOff>
    </xdr:from>
    <xdr:to>
      <xdr:col>9</xdr:col>
      <xdr:colOff>1469390</xdr:colOff>
      <xdr:row>28</xdr:row>
      <xdr:rowOff>1398905</xdr:rowOff>
    </xdr:to>
    <xdr:pic>
      <xdr:nvPicPr>
        <xdr:cNvPr id="73" name="Imagen 72"/>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bwMode="auto">
        <a:xfrm>
          <a:off x="13991167" y="77745167"/>
          <a:ext cx="1469390" cy="1398905"/>
        </a:xfrm>
        <a:prstGeom prst="rect">
          <a:avLst/>
        </a:prstGeom>
        <a:noFill/>
        <a:ln>
          <a:noFill/>
        </a:ln>
      </xdr:spPr>
    </xdr:pic>
    <xdr:clientData/>
  </xdr:twoCellAnchor>
  <xdr:twoCellAnchor editAs="oneCell">
    <xdr:from>
      <xdr:col>9</xdr:col>
      <xdr:colOff>0</xdr:colOff>
      <xdr:row>29</xdr:row>
      <xdr:rowOff>0</xdr:rowOff>
    </xdr:from>
    <xdr:to>
      <xdr:col>9</xdr:col>
      <xdr:colOff>5612130</xdr:colOff>
      <xdr:row>29</xdr:row>
      <xdr:rowOff>1622425</xdr:rowOff>
    </xdr:to>
    <xdr:pic>
      <xdr:nvPicPr>
        <xdr:cNvPr id="74" name="Imagen 73"/>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3991167" y="79184500"/>
          <a:ext cx="5612130" cy="16224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png"/><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0"/>
  <sheetViews>
    <sheetView showGridLines="0" tabSelected="1" topLeftCell="H1" zoomScale="90" zoomScaleNormal="90" zoomScalePageLayoutView="140" workbookViewId="0">
      <pane ySplit="9" topLeftCell="A29" activePane="bottomLeft" state="frozen"/>
      <selection pane="bottomLeft" activeCell="J30" sqref="J30"/>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83" t="s">
        <v>21</v>
      </c>
      <c r="D2" s="84"/>
      <c r="F2" s="76" t="s">
        <v>0</v>
      </c>
      <c r="G2" s="77"/>
      <c r="H2" s="49"/>
      <c r="I2" s="49"/>
      <c r="J2" s="16"/>
    </row>
    <row r="3" spans="1:16" ht="15.75" x14ac:dyDescent="0.25">
      <c r="A3" s="1"/>
      <c r="B3" s="4" t="s">
        <v>8</v>
      </c>
      <c r="C3" s="85">
        <v>10</v>
      </c>
      <c r="D3" s="86"/>
      <c r="F3" s="78"/>
      <c r="G3" s="79"/>
      <c r="H3" s="49"/>
      <c r="I3" s="49"/>
      <c r="J3" s="16"/>
    </row>
    <row r="4" spans="1:16" ht="16.5" x14ac:dyDescent="0.3">
      <c r="A4" s="1"/>
      <c r="B4" s="4" t="s">
        <v>54</v>
      </c>
      <c r="C4" s="85" t="s">
        <v>164</v>
      </c>
      <c r="D4" s="86"/>
      <c r="E4" s="5"/>
      <c r="F4" s="48" t="s">
        <v>55</v>
      </c>
      <c r="G4" s="47" t="s">
        <v>149</v>
      </c>
      <c r="H4" s="49"/>
      <c r="I4" s="49"/>
      <c r="J4" s="16"/>
      <c r="K4" s="16"/>
    </row>
    <row r="5" spans="1:16" ht="16.5" thickBot="1" x14ac:dyDescent="0.3">
      <c r="A5" s="1"/>
      <c r="B5" s="6" t="s">
        <v>1</v>
      </c>
      <c r="C5" s="87" t="s">
        <v>145</v>
      </c>
      <c r="D5" s="88"/>
      <c r="E5" s="5"/>
      <c r="F5" s="46" t="str">
        <f>IF(G4="Recurso","Motor del recurso","")</f>
        <v/>
      </c>
      <c r="G5" s="46" t="s">
        <v>82</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163</v>
      </c>
      <c r="D7" s="32" t="s">
        <v>39</v>
      </c>
      <c r="F7" s="1"/>
      <c r="G7" s="1"/>
      <c r="H7" s="1"/>
      <c r="I7" s="1"/>
      <c r="J7" s="16"/>
      <c r="K7" s="16"/>
    </row>
    <row r="8" spans="1:16" s="9" customFormat="1" ht="16.5" thickBot="1" x14ac:dyDescent="0.3">
      <c r="A8" s="10"/>
      <c r="B8" s="10"/>
      <c r="C8" s="10"/>
      <c r="D8" s="11"/>
      <c r="E8" s="11"/>
      <c r="F8" s="80" t="s">
        <v>62</v>
      </c>
      <c r="G8" s="81"/>
      <c r="H8" s="81"/>
      <c r="I8" s="82"/>
      <c r="J8" s="18"/>
      <c r="K8" s="12"/>
      <c r="L8" s="2"/>
      <c r="M8" s="2"/>
      <c r="N8" s="2"/>
      <c r="O8" s="2"/>
      <c r="P8" s="2"/>
    </row>
    <row r="9" spans="1:16" ht="26.25" thickBot="1" x14ac:dyDescent="0.3">
      <c r="A9" s="30" t="s">
        <v>2</v>
      </c>
      <c r="B9" s="23" t="s">
        <v>9</v>
      </c>
      <c r="C9" s="22" t="s">
        <v>3</v>
      </c>
      <c r="D9" s="22" t="s">
        <v>4</v>
      </c>
      <c r="E9" s="22" t="s">
        <v>5</v>
      </c>
      <c r="F9" s="69" t="s">
        <v>61</v>
      </c>
      <c r="G9" s="69" t="s">
        <v>59</v>
      </c>
      <c r="H9" s="69" t="s">
        <v>60</v>
      </c>
      <c r="I9" s="69" t="s">
        <v>121</v>
      </c>
      <c r="J9" s="23" t="s">
        <v>6</v>
      </c>
      <c r="K9" s="24" t="s">
        <v>7</v>
      </c>
    </row>
    <row r="10" spans="1:16" s="12" customFormat="1" ht="233.25" customHeight="1" x14ac:dyDescent="0.25">
      <c r="A10" s="13" t="str">
        <f>IF(OR(B10&lt;&gt;"",J10&lt;&gt;""),"IMG01","")</f>
        <v>IMG01</v>
      </c>
      <c r="B10" s="25" t="s">
        <v>148</v>
      </c>
      <c r="C10" s="25" t="str">
        <f>IF(OR(B10&lt;&gt;"",J10&lt;&gt;""),IF($G$4="Recurso",CONCATENATE($G$4," ",$G$5),$G$4),"")</f>
        <v>Cuaderno de Estudio</v>
      </c>
      <c r="D10" s="14" t="s">
        <v>146</v>
      </c>
      <c r="E10" s="14" t="s">
        <v>147</v>
      </c>
      <c r="F10" s="14" t="str">
        <f>IF(OR(B10&lt;&gt;"",J10&lt;&gt;""),CONCATENATE($C$7,"_",$A10,IF($G$4="Cuaderno de Estudio","_small",CONCATENATE(IF(I10="","","n"),IF(LEFT($G$5,1)="F",".jpg",".png")))),"")</f>
        <v>MA_10_01_CO_IMG01_small</v>
      </c>
      <c r="G10" s="14" t="str">
        <f>IF(F10&lt;&gt;"",IF($G$4="Recurso",IF(LEFT($G$5,1)="M",VLOOKUP($G$5,'Definición técnica de imagenes'!$A$3:$G$17,5,FALSE),IF($G$5="F1",'Definición técnica de imagenes'!$E$15,'Definición técnica de imagenes'!$F$13)),'Definición técnica de imagenes'!$E$16),"")</f>
        <v>526 x 370 px</v>
      </c>
      <c r="H10" s="14" t="str">
        <f>IF(AND(I10&lt;&gt;"",I10&lt;&gt;0),IF(OR(B10&lt;&gt;"",J10&lt;&gt;""),CONCATENATE($C$7,"_",$A10,IF($G$4="Cuaderno de Estudio","_zoom",CONCATENATE("a",IF(LEFT($G$5,1)="F",".jpg",".png")))),""),"")</f>
        <v>MA_10_01_CO_IMG01_zoom</v>
      </c>
      <c r="I10" s="14" t="str">
        <f>IF(OR(B10&lt;&gt;"",J10&lt;&gt;""),IF($G$4="Recurso",IF(LEFT($G$5,1)="M",IF(VLOOKUP($G$5,'Definición técnica de imagenes'!$A$3:$G$17,6,FALSE)=0,"",VLOOKUP($G$5,'Definición técnica de imagenes'!$A$3:$G$17,6,FALSE)),IF($G$5="F1","","")),'Definición técnica de imagenes'!$F$16),"")</f>
        <v>800 x 600 px</v>
      </c>
      <c r="J10" s="14" t="s">
        <v>165</v>
      </c>
      <c r="K10"/>
    </row>
    <row r="11" spans="1:16" s="12" customFormat="1" ht="184.5" customHeight="1" x14ac:dyDescent="0.25">
      <c r="A11" s="13" t="s">
        <v>150</v>
      </c>
      <c r="B11" s="26" t="s">
        <v>148</v>
      </c>
      <c r="C11" s="25" t="str">
        <f t="shared" ref="C11:C14" si="0">IF(OR(B11&lt;&gt;"",J11&lt;&gt;""),IF($G$4="Recurso",CONCATENATE($G$4," ",$G$5),$G$4),"")</f>
        <v>Cuaderno de Estudio</v>
      </c>
      <c r="D11" s="14" t="s">
        <v>146</v>
      </c>
      <c r="E11" s="14" t="s">
        <v>147</v>
      </c>
      <c r="F11" s="14" t="str">
        <f t="shared" ref="F11:F66" si="1">IF(OR(B11&lt;&gt;"",J11&lt;&gt;""),CONCATENATE($C$7,"_",$A11,IF($G$4="Cuaderno de Estudio","_small",CONCATENATE(IF(I11="","","n"),IF(LEFT($G$5,1)="F",".jpg",".png")))),"")</f>
        <v>MA_10_01_CO_IMG02_small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66" si="2">IF(AND(I11&lt;&gt;"",I11&lt;&gt;0),IF(OR(B11&lt;&gt;"",J11&lt;&gt;""),CONCATENATE($C$7,"_",$A11,IF($G$4="Cuaderno de Estudio","_zoom",CONCATENATE("a",IF(LEFT($G$5,1)="F",".jpg",".png")))),""),"")</f>
        <v>MA_10_01_CO_IMG02_zoom</v>
      </c>
      <c r="I11" s="14" t="str">
        <f>IF(OR(B11&lt;&gt;"",J11&lt;&gt;""),IF($G$4="Recurso",IF(LEFT($G$5,1)="M",IF(VLOOKUP($G$5,'Definición técnica de imagenes'!$A$3:$G$17,6,FALSE)=0,"",VLOOKUP($G$5,'Definición técnica de imagenes'!$A$3:$G$17,6,FALSE)),IF($G$5="F1","","")),'Definición técnica de imagenes'!$F$16),"")</f>
        <v>800 x 600 px</v>
      </c>
      <c r="J11" s="75" t="s">
        <v>166</v>
      </c>
      <c r="K11"/>
    </row>
    <row r="12" spans="1:16" s="12" customFormat="1" ht="171" customHeight="1" x14ac:dyDescent="0.25">
      <c r="A12" s="13" t="s">
        <v>151</v>
      </c>
      <c r="B12" s="26" t="s">
        <v>148</v>
      </c>
      <c r="C12" s="25" t="str">
        <f t="shared" si="0"/>
        <v>Cuaderno de Estudio</v>
      </c>
      <c r="D12" s="14" t="s">
        <v>146</v>
      </c>
      <c r="E12" s="14" t="s">
        <v>147</v>
      </c>
      <c r="F12" s="14" t="str">
        <f t="shared" si="1"/>
        <v>MA_10_01_CO_IMG03_small</v>
      </c>
      <c r="G12" s="14" t="str">
        <f>IF(F12&lt;&gt;"",IF($G$4="Recurso",IF(LEFT($G$5,1)="M",VLOOKUP($G$5,'Definición técnica de imagenes'!$A$3:$G$17,5,FALSE),IF($G$5="F1",'Definición técnica de imagenes'!$E$15,'Definición técnica de imagenes'!$F$13)),'Definición técnica de imagenes'!$E$16),"")</f>
        <v>526 x 370 px</v>
      </c>
      <c r="H12" s="14" t="str">
        <f t="shared" ref="H12" si="3">IF(AND(I12&lt;&gt;"",I12&lt;&gt;0),IF(OR(B12&lt;&gt;"",J12&lt;&gt;""),CONCATENATE($C$7,"_",$A12,IF($G$4="Cuaderno de Estudio","_zoom",CONCATENATE("a",IF(LEFT($G$5,1)="F",".jpg",".png")))),""),"")</f>
        <v>MA_10_01_CO_IMG03_zoom</v>
      </c>
      <c r="I12" s="14" t="str">
        <f>IF(OR(B12&lt;&gt;"",J12&lt;&gt;""),IF($G$4="Recurso",IF(LEFT($G$5,1)="M",IF(VLOOKUP($G$5,'Definición técnica de imagenes'!$A$3:$G$17,6,FALSE)=0,"",VLOOKUP($G$5,'Definición técnica de imagenes'!$A$3:$G$17,6,FALSE)),IF($G$5="F1","","")),'Definición técnica de imagenes'!$F$16),"")</f>
        <v>800 x 600 px</v>
      </c>
      <c r="J12" s="74" t="s">
        <v>167</v>
      </c>
      <c r="K12" s="73"/>
    </row>
    <row r="13" spans="1:16" s="12" customFormat="1" ht="174.75" customHeight="1" x14ac:dyDescent="0.25">
      <c r="A13" s="13" t="s">
        <v>152</v>
      </c>
      <c r="B13" s="27" t="s">
        <v>148</v>
      </c>
      <c r="C13" s="25" t="str">
        <f t="shared" si="0"/>
        <v>Cuaderno de Estudio</v>
      </c>
      <c r="D13" s="14" t="s">
        <v>146</v>
      </c>
      <c r="E13" s="14" t="s">
        <v>147</v>
      </c>
      <c r="F13" s="14" t="str">
        <f t="shared" si="1"/>
        <v>MA_10_01_CO_IMG04_small</v>
      </c>
      <c r="G13" s="14" t="str">
        <f>IF(F13&lt;&gt;"",IF($G$4="Recurso",IF(LEFT($G$5,1)="M",VLOOKUP($G$5,'Definición técnica de imagenes'!$A$3:$G$17,5,FALSE),IF($G$5="F1",'Definición técnica de imagenes'!$E$15,'Definición técnica de imagenes'!$F$13)),'Definición técnica de imagenes'!$E$16),"")</f>
        <v>526 x 370 px</v>
      </c>
      <c r="H13" s="14" t="str">
        <f t="shared" si="2"/>
        <v>MA_10_01_CO_IMG04_zoom</v>
      </c>
      <c r="I13" s="14" t="str">
        <f>IF(OR(B13&lt;&gt;"",J13&lt;&gt;""),IF($G$4="Recurso",IF(LEFT($G$5,1)="M",IF(VLOOKUP($G$5,'Definición técnica de imagenes'!$A$3:$G$17,6,FALSE)=0,"",VLOOKUP($G$5,'Definición técnica de imagenes'!$A$3:$G$17,6,FALSE)),IF($G$5="F1","","")),'Definición técnica de imagenes'!$F$16),"")</f>
        <v>800 x 600 px</v>
      </c>
      <c r="J13" s="75" t="s">
        <v>168</v>
      </c>
      <c r="K13" s="19"/>
    </row>
    <row r="14" spans="1:16" s="12" customFormat="1" ht="169.5" customHeight="1" x14ac:dyDescent="0.25">
      <c r="A14" s="13" t="s">
        <v>153</v>
      </c>
      <c r="B14" s="26" t="s">
        <v>148</v>
      </c>
      <c r="C14" s="25" t="str">
        <f t="shared" si="0"/>
        <v>Cuaderno de Estudio</v>
      </c>
      <c r="D14" s="14" t="s">
        <v>146</v>
      </c>
      <c r="E14" s="14" t="s">
        <v>147</v>
      </c>
      <c r="F14" s="14" t="str">
        <f t="shared" si="1"/>
        <v>MA_10_01_CO_IMG05_small</v>
      </c>
      <c r="G14" s="14" t="str">
        <f>IF(F14&lt;&gt;"",IF($G$4="Recurso",IF(LEFT($G$5,1)="M",VLOOKUP($G$5,'Definición técnica de imagenes'!$A$3:$G$17,5,FALSE),IF($G$5="F1",'Definición técnica de imagenes'!$E$15,'Definición técnica de imagenes'!$F$13)),'Definición técnica de imagenes'!$E$16),"")</f>
        <v>526 x 370 px</v>
      </c>
      <c r="H14" s="14" t="str">
        <f t="shared" si="2"/>
        <v>MA_10_01_CO_IMG05_zoom</v>
      </c>
      <c r="I14" s="14" t="str">
        <f>IF(OR(B14&lt;&gt;"",J14&lt;&gt;""),IF($G$4="Recurso",IF(LEFT($G$5,1)="M",IF(VLOOKUP($G$5,'Definición técnica de imagenes'!$A$3:$G$17,6,FALSE)=0,"",VLOOKUP($G$5,'Definición técnica de imagenes'!$A$3:$G$17,6,FALSE)),IF($G$5="F1","","")),'Definición técnica de imagenes'!$F$16),"")</f>
        <v>800 x 600 px</v>
      </c>
      <c r="J14" s="73" t="s">
        <v>169</v>
      </c>
      <c r="K14" s="19"/>
    </row>
    <row r="15" spans="1:16" s="12" customFormat="1" ht="215.25" customHeight="1" x14ac:dyDescent="0.25">
      <c r="A15" s="13" t="s">
        <v>154</v>
      </c>
      <c r="B15" s="26" t="s">
        <v>148</v>
      </c>
      <c r="C15" s="14" t="s">
        <v>149</v>
      </c>
      <c r="D15" s="14" t="s">
        <v>146</v>
      </c>
      <c r="E15" s="14" t="s">
        <v>147</v>
      </c>
      <c r="F15" s="14" t="str">
        <f t="shared" si="1"/>
        <v>MA_10_01_CO_IMG06_small</v>
      </c>
      <c r="G15" s="14" t="str">
        <f>IF(F15&lt;&gt;"",IF($G$4="Recurso",IF(LEFT($G$5,1)="M",VLOOKUP($G$5,'Definición técnica de imagenes'!$A$3:$G$17,5,FALSE),IF($G$5="F1",'Definición técnica de imagenes'!$E$15,'Definición técnica de imagenes'!$F$13)),'Definición técnica de imagenes'!$E$16),"")</f>
        <v>526 x 370 px</v>
      </c>
      <c r="H15" s="14" t="str">
        <f t="shared" si="2"/>
        <v>MA_10_01_CO_IMG06_zoom</v>
      </c>
      <c r="I15" s="14" t="str">
        <f>IF(OR(B15&lt;&gt;"",J15&lt;&gt;""),IF($G$4="Recurso",IF(LEFT($G$5,1)="M",IF(VLOOKUP($G$5,'Definición técnica de imagenes'!$A$3:$G$17,6,FALSE)=0,"",VLOOKUP($G$5,'Definición técnica de imagenes'!$A$3:$G$17,6,FALSE)),IF($G$5="F1","","")),'Definición técnica de imagenes'!$F$16),"")</f>
        <v>800 x 600 px</v>
      </c>
      <c r="J15" s="19"/>
      <c r="K15" s="74" t="s">
        <v>170</v>
      </c>
    </row>
    <row r="16" spans="1:16" s="12" customFormat="1" ht="175.5" customHeight="1" x14ac:dyDescent="0.25">
      <c r="A16" s="13" t="s">
        <v>155</v>
      </c>
      <c r="B16" s="25" t="s">
        <v>148</v>
      </c>
      <c r="C16" s="25" t="str">
        <f t="shared" ref="C16:C20" si="4">IF(OR(B16&lt;&gt;"",J16&lt;&gt;""),IF($G$4="Recurso",CONCATENATE($G$4," ",$G$5),$G$4),"")</f>
        <v>Cuaderno de Estudio</v>
      </c>
      <c r="D16" s="14" t="s">
        <v>146</v>
      </c>
      <c r="E16" s="14" t="s">
        <v>147</v>
      </c>
      <c r="F16" s="14" t="str">
        <f t="shared" si="1"/>
        <v>MA_10_01_CO_IMG07_small</v>
      </c>
      <c r="G16" s="14" t="str">
        <f>IF(F16&lt;&gt;"",IF($G$4="Recurso",IF(LEFT($G$5,1)="M",VLOOKUP($G$5,'Definición técnica de imagenes'!$A$3:$G$17,5,FALSE),IF($G$5="F1",'Definición técnica de imagenes'!$E$15,'Definición técnica de imagenes'!$F$13)),'Definición técnica de imagenes'!$E$16),"")</f>
        <v>526 x 370 px</v>
      </c>
      <c r="H16" s="14" t="str">
        <f t="shared" si="2"/>
        <v>MA_10_01_CO_IMG07_zoom</v>
      </c>
      <c r="I16" s="14" t="str">
        <f>IF(OR(B16&lt;&gt;"",J16&lt;&gt;""),IF($G$4="Recurso",IF(LEFT($G$5,1)="M",IF(VLOOKUP($G$5,'Definición técnica de imagenes'!$A$3:$G$17,6,FALSE)=0,"",VLOOKUP($G$5,'Definición técnica de imagenes'!$A$3:$G$17,6,FALSE)),IF($G$5="F1","","")),'Definición técnica de imagenes'!$F$16),"")</f>
        <v>800 x 600 px</v>
      </c>
      <c r="J16" s="14"/>
      <c r="K16" s="15"/>
    </row>
    <row r="17" spans="1:11" s="12" customFormat="1" ht="157.5" customHeight="1" x14ac:dyDescent="0.25">
      <c r="A17" s="13" t="s">
        <v>156</v>
      </c>
      <c r="B17" s="26" t="s">
        <v>148</v>
      </c>
      <c r="C17" s="26" t="str">
        <f t="shared" si="4"/>
        <v>Cuaderno de Estudio</v>
      </c>
      <c r="D17" s="14" t="s">
        <v>146</v>
      </c>
      <c r="E17" s="14" t="s">
        <v>147</v>
      </c>
      <c r="F17" s="14" t="str">
        <f t="shared" si="1"/>
        <v>MA_10_01_CO_IMG08_small</v>
      </c>
      <c r="G17" s="14" t="str">
        <f>IF(F17&lt;&gt;"",IF($G$4="Recurso",IF(LEFT($G$5,1)="M",VLOOKUP($G$5,'Definición técnica de imagenes'!$A$3:$G$17,5,FALSE),IF($G$5="F1",'Definición técnica de imagenes'!$E$15,'Definición técnica de imagenes'!$F$13)),'Definición técnica de imagenes'!$E$16),"")</f>
        <v>526 x 370 px</v>
      </c>
      <c r="H17" s="14" t="str">
        <f t="shared" si="2"/>
        <v>MA_10_01_CO_IMG08_zoom</v>
      </c>
      <c r="I17" s="14" t="str">
        <f>IF(OR(B17&lt;&gt;"",J17&lt;&gt;""),IF($G$4="Recurso",IF(LEFT($G$5,1)="M",IF(VLOOKUP($G$5,'Definición técnica de imagenes'!$A$3:$G$17,6,FALSE)=0,"",VLOOKUP($G$5,'Definición técnica de imagenes'!$A$3:$G$17,6,FALSE)),IF($G$5="F1","","")),'Definición técnica de imagenes'!$F$16),"")</f>
        <v>800 x 600 px</v>
      </c>
      <c r="J17" s="14"/>
      <c r="K17" s="19"/>
    </row>
    <row r="18" spans="1:11" s="12" customFormat="1" ht="145.5" customHeight="1" x14ac:dyDescent="0.25">
      <c r="A18" s="13" t="s">
        <v>157</v>
      </c>
      <c r="B18" s="26" t="s">
        <v>148</v>
      </c>
      <c r="C18" s="26" t="str">
        <f t="shared" si="4"/>
        <v>Cuaderno de Estudio</v>
      </c>
      <c r="D18" s="14" t="s">
        <v>146</v>
      </c>
      <c r="E18" s="14" t="s">
        <v>147</v>
      </c>
      <c r="F18" s="14" t="str">
        <f t="shared" si="1"/>
        <v>MA_10_01_CO_IMG09_small</v>
      </c>
      <c r="G18" s="14" t="str">
        <f>IF(F18&lt;&gt;"",IF($G$4="Recurso",IF(LEFT($G$5,1)="M",VLOOKUP($G$5,'Definición técnica de imagenes'!$A$3:$G$17,5,FALSE),IF($G$5="F1",'Definición técnica de imagenes'!$E$15,'Definición técnica de imagenes'!$F$13)),'Definición técnica de imagenes'!$E$16),"")</f>
        <v>526 x 370 px</v>
      </c>
      <c r="H18" s="14" t="str">
        <f t="shared" si="2"/>
        <v>MA_10_01_CO_IMG09_zoom</v>
      </c>
      <c r="I18" s="14" t="str">
        <f>IF(OR(B18&lt;&gt;"",J18&lt;&gt;""),IF($G$4="Recurso",IF(LEFT($G$5,1)="M",IF(VLOOKUP($G$5,'Definición técnica de imagenes'!$A$3:$G$17,6,FALSE)=0,"",VLOOKUP($G$5,'Definición técnica de imagenes'!$A$3:$G$17,6,FALSE)),IF($G$5="F1","","")),'Definición técnica de imagenes'!$F$16),"")</f>
        <v>800 x 600 px</v>
      </c>
      <c r="J18" s="14"/>
      <c r="K18" s="19"/>
    </row>
    <row r="19" spans="1:11" s="12" customFormat="1" ht="345" customHeight="1" x14ac:dyDescent="0.25">
      <c r="A19" s="13" t="s">
        <v>158</v>
      </c>
      <c r="B19" s="26" t="s">
        <v>148</v>
      </c>
      <c r="C19" s="26" t="str">
        <f t="shared" si="4"/>
        <v>Cuaderno de Estudio</v>
      </c>
      <c r="D19" s="14" t="s">
        <v>146</v>
      </c>
      <c r="E19" s="14" t="s">
        <v>147</v>
      </c>
      <c r="F19" s="14" t="str">
        <f t="shared" si="1"/>
        <v>MA_10_01_CO_IMG10_small</v>
      </c>
      <c r="G19" s="14" t="str">
        <f>IF(F19&lt;&gt;"",IF($G$4="Recurso",IF(LEFT($G$5,1)="M",VLOOKUP($G$5,'Definición técnica de imagenes'!$A$3:$G$17,5,FALSE),IF($G$5="F1",'Definición técnica de imagenes'!$E$15,'Definición técnica de imagenes'!$F$13)),'Definición técnica de imagenes'!$E$16),"")</f>
        <v>526 x 370 px</v>
      </c>
      <c r="H19" s="14" t="str">
        <f t="shared" si="2"/>
        <v>MA_10_01_CO_IMG10_zoom</v>
      </c>
      <c r="I19" s="14" t="str">
        <f>IF(OR(B19&lt;&gt;"",J19&lt;&gt;""),IF($G$4="Recurso",IF(LEFT($G$5,1)="M",IF(VLOOKUP($G$5,'Definición técnica de imagenes'!$A$3:$G$17,6,FALSE)=0,"",VLOOKUP($G$5,'Definición técnica de imagenes'!$A$3:$G$17,6,FALSE)),IF($G$5="F1","","")),'Definición técnica de imagenes'!$F$16),"")</f>
        <v>800 x 600 px</v>
      </c>
      <c r="J19" s="19"/>
      <c r="K19" s="19"/>
    </row>
    <row r="20" spans="1:11" s="12" customFormat="1" ht="318" customHeight="1" x14ac:dyDescent="0.25">
      <c r="A20" s="13" t="s">
        <v>159</v>
      </c>
      <c r="B20" s="25" t="s">
        <v>148</v>
      </c>
      <c r="C20" s="25" t="str">
        <f t="shared" si="4"/>
        <v>Cuaderno de Estudio</v>
      </c>
      <c r="D20" s="14" t="s">
        <v>146</v>
      </c>
      <c r="E20" s="14" t="s">
        <v>147</v>
      </c>
      <c r="F20" s="14" t="str">
        <f t="shared" si="1"/>
        <v>MA_10_01_CO_IMG11_small</v>
      </c>
      <c r="G20" s="14" t="str">
        <f>IF(F20&lt;&gt;"",IF($G$4="Recurso",IF(LEFT($G$5,1)="M",VLOOKUP($G$5,'Definición técnica de imagenes'!$A$3:$G$17,5,FALSE),IF($G$5="F1",'Definición técnica de imagenes'!$E$15,'Definición técnica de imagenes'!$F$13)),'Definición técnica de imagenes'!$E$16),"")</f>
        <v>526 x 370 px</v>
      </c>
      <c r="H20" s="14" t="str">
        <f t="shared" si="2"/>
        <v>MA_10_01_CO_IMG11_zoom</v>
      </c>
      <c r="I20" s="14" t="str">
        <f>IF(OR(B20&lt;&gt;"",J20&lt;&gt;""),IF($G$4="Recurso",IF(LEFT($G$5,1)="M",IF(VLOOKUP($G$5,'Definición técnica de imagenes'!$A$3:$G$17,6,FALSE)=0,"",VLOOKUP($G$5,'Definición técnica de imagenes'!$A$3:$G$17,6,FALSE)),IF($G$5="F1","","")),'Definición técnica de imagenes'!$F$16),"")</f>
        <v>800 x 600 px</v>
      </c>
      <c r="J20" s="19"/>
      <c r="K20" s="19"/>
    </row>
    <row r="21" spans="1:11" s="12" customFormat="1" ht="125.25" customHeight="1" x14ac:dyDescent="0.25">
      <c r="A21" s="13" t="s">
        <v>160</v>
      </c>
      <c r="B21" s="26" t="s">
        <v>148</v>
      </c>
      <c r="C21" s="26" t="s">
        <v>149</v>
      </c>
      <c r="D21" s="14" t="s">
        <v>146</v>
      </c>
      <c r="E21" s="14" t="s">
        <v>147</v>
      </c>
      <c r="F21" s="14" t="str">
        <f t="shared" si="1"/>
        <v>MA_10_01_CO_IMG12_small</v>
      </c>
      <c r="G21" s="14" t="str">
        <f>IF(F21&lt;&gt;"",IF($G$4="Recurso",IF(LEFT($G$5,1)="M",VLOOKUP($G$5,'Definición técnica de imagenes'!$A$3:$G$17,5,FALSE),IF($G$5="F1",'Definición técnica de imagenes'!$E$15,'Definición técnica de imagenes'!$F$13)),'Definición técnica de imagenes'!$E$16),"")</f>
        <v>526 x 370 px</v>
      </c>
      <c r="H21" s="14" t="str">
        <f t="shared" si="2"/>
        <v>MA_10_01_CO_IMG12_zoom</v>
      </c>
      <c r="I21" s="14" t="str">
        <f>IF(OR(B21&lt;&gt;"",J21&lt;&gt;""),IF($G$4="Recurso",IF(LEFT($G$5,1)="M",IF(VLOOKUP($G$5,'Definición técnica de imagenes'!$A$3:$G$17,6,FALSE)=0,"",VLOOKUP($G$5,'Definición técnica de imagenes'!$A$3:$G$17,6,FALSE)),IF($G$5="F1","","")),'Definición técnica de imagenes'!$F$16),"")</f>
        <v>800 x 600 px</v>
      </c>
      <c r="J21" s="19"/>
      <c r="K21" s="19"/>
    </row>
    <row r="22" spans="1:11" s="12" customFormat="1" ht="366" customHeight="1" x14ac:dyDescent="0.25">
      <c r="A22" s="13" t="s">
        <v>162</v>
      </c>
      <c r="B22" s="26" t="s">
        <v>148</v>
      </c>
      <c r="C22" s="26" t="s">
        <v>149</v>
      </c>
      <c r="D22" s="14" t="s">
        <v>146</v>
      </c>
      <c r="E22" s="14" t="s">
        <v>147</v>
      </c>
      <c r="F22" s="14" t="str">
        <f t="shared" si="1"/>
        <v>MA_10_01_CO_IMG13_small</v>
      </c>
      <c r="G22" s="14" t="str">
        <f>IF(F22&lt;&gt;"",IF($G$4="Recurso",IF(LEFT($G$5,1)="M",VLOOKUP($G$5,'Definición técnica de imagenes'!$A$3:$G$17,5,FALSE),IF($G$5="F1",'Definición técnica de imagenes'!$E$15,'Definición técnica de imagenes'!$F$13)),'Definición técnica de imagenes'!$E$16),"")</f>
        <v>526 x 370 px</v>
      </c>
      <c r="H22" s="14" t="str">
        <f t="shared" si="2"/>
        <v>MA_10_01_CO_IMG13_zoom</v>
      </c>
      <c r="I22" s="14" t="str">
        <f>IF(OR(B22&lt;&gt;"",J22&lt;&gt;""),IF($G$4="Recurso",IF(LEFT($G$5,1)="M",IF(VLOOKUP($G$5,'Definición técnica de imagenes'!$A$3:$G$17,6,FALSE)=0,"",VLOOKUP($G$5,'Definición técnica de imagenes'!$A$3:$G$17,6,FALSE)),IF($G$5="F1","","")),'Definición técnica de imagenes'!$F$16),"")</f>
        <v>800 x 600 px</v>
      </c>
      <c r="J22" s="19"/>
      <c r="K22" s="19"/>
    </row>
    <row r="23" spans="1:11" s="12" customFormat="1" ht="339" customHeight="1" x14ac:dyDescent="0.25">
      <c r="A23" s="13" t="s">
        <v>161</v>
      </c>
      <c r="B23" s="26" t="s">
        <v>148</v>
      </c>
      <c r="C23" s="26" t="s">
        <v>149</v>
      </c>
      <c r="D23" s="14" t="s">
        <v>146</v>
      </c>
      <c r="E23" s="14" t="s">
        <v>147</v>
      </c>
      <c r="F23" s="14" t="str">
        <f t="shared" si="1"/>
        <v>MA_10_01_CO_IMG14_small</v>
      </c>
      <c r="G23" s="14" t="str">
        <f>IF(F23&lt;&gt;"",IF($G$4="Recurso",IF(LEFT($G$5,1)="M",VLOOKUP($G$5,'Definición técnica de imagenes'!$A$3:$G$17,5,FALSE),IF($G$5="F1",'Definición técnica de imagenes'!$E$15,'Definición técnica de imagenes'!$F$13)),'Definición técnica de imagenes'!$E$16),"")</f>
        <v>526 x 370 px</v>
      </c>
      <c r="H23" s="14" t="str">
        <f t="shared" si="2"/>
        <v>MA_10_01_CO_IMG14_zoom</v>
      </c>
      <c r="I23" s="14" t="str">
        <f>IF(OR(B23&lt;&gt;"",J23&lt;&gt;""),IF($G$4="Recurso",IF(LEFT($G$5,1)="M",IF(VLOOKUP($G$5,'Definición técnica de imagenes'!$A$3:$G$17,6,FALSE)=0,"",VLOOKUP($G$5,'Definición técnica de imagenes'!$A$3:$G$17,6,FALSE)),IF($G$5="F1","","")),'Definición técnica de imagenes'!$F$16),"")</f>
        <v>800 x 600 px</v>
      </c>
      <c r="J23" s="19"/>
      <c r="K23" s="19"/>
    </row>
    <row r="24" spans="1:11" s="12" customFormat="1" ht="320.25" customHeight="1" x14ac:dyDescent="0.25">
      <c r="A24" s="13" t="s">
        <v>171</v>
      </c>
      <c r="B24" s="26" t="s">
        <v>148</v>
      </c>
      <c r="C24" s="26" t="s">
        <v>149</v>
      </c>
      <c r="D24" s="14" t="s">
        <v>146</v>
      </c>
      <c r="E24" s="14" t="s">
        <v>147</v>
      </c>
      <c r="F24" s="14" t="str">
        <f t="shared" si="1"/>
        <v>MA_10_01_CO_IMG15_small</v>
      </c>
      <c r="G24" s="14" t="str">
        <f>IF(F24&lt;&gt;"",IF($G$4="Recurso",IF(LEFT($G$5,1)="M",VLOOKUP($G$5,'Definición técnica de imagenes'!$A$3:$G$17,5,FALSE),IF($G$5="F1",'Definición técnica de imagenes'!$E$15,'Definición técnica de imagenes'!$F$13)),'Definición técnica de imagenes'!$E$16),"")</f>
        <v>526 x 370 px</v>
      </c>
      <c r="H24" s="14" t="str">
        <f t="shared" si="2"/>
        <v>MA_10_01_CO_IMG15_zoom</v>
      </c>
      <c r="I24" s="14" t="str">
        <f>IF(OR(B24&lt;&gt;"",J24&lt;&gt;""),IF($G$4="Recurso",IF(LEFT($G$5,1)="M",IF(VLOOKUP($G$5,'Definición técnica de imagenes'!$A$3:$G$17,6,FALSE)=0,"",VLOOKUP($G$5,'Definición técnica de imagenes'!$A$3:$G$17,6,FALSE)),IF($G$5="F1","","")),'Definición técnica de imagenes'!$F$16),"")</f>
        <v>800 x 600 px</v>
      </c>
      <c r="J24" s="19"/>
      <c r="K24" s="19"/>
    </row>
    <row r="25" spans="1:11" s="12" customFormat="1" ht="116.25" customHeight="1" x14ac:dyDescent="0.25">
      <c r="A25" s="13" t="s">
        <v>172</v>
      </c>
      <c r="B25" s="26" t="s">
        <v>148</v>
      </c>
      <c r="C25" s="26" t="s">
        <v>149</v>
      </c>
      <c r="D25" s="14" t="s">
        <v>146</v>
      </c>
      <c r="E25" s="14" t="s">
        <v>147</v>
      </c>
      <c r="F25" s="14" t="str">
        <f t="shared" si="1"/>
        <v>MA_10_01_CO_IMG16_small</v>
      </c>
      <c r="G25" s="14" t="str">
        <f>IF(F25&lt;&gt;"",IF($G$4="Recurso",IF(LEFT($G$5,1)="M",VLOOKUP($G$5,'Definición técnica de imagenes'!$A$3:$G$17,5,FALSE),IF($G$5="F1",'Definición técnica de imagenes'!$E$15,'Definición técnica de imagenes'!$F$13)),'Definición técnica de imagenes'!$E$16),"")</f>
        <v>526 x 370 px</v>
      </c>
      <c r="H25" s="14" t="str">
        <f t="shared" si="2"/>
        <v>MA_10_01_CO_IMG16_zoom</v>
      </c>
      <c r="I25" s="14" t="str">
        <f>IF(OR(B25&lt;&gt;"",J25&lt;&gt;""),IF($G$4="Recurso",IF(LEFT($G$5,1)="M",IF(VLOOKUP($G$5,'Definición técnica de imagenes'!$A$3:$G$17,6,FALSE)=0,"",VLOOKUP($G$5,'Definición técnica de imagenes'!$A$3:$G$17,6,FALSE)),IF($G$5="F1","","")),'Definición técnica de imagenes'!$F$16),"")</f>
        <v>800 x 600 px</v>
      </c>
      <c r="J25" s="19"/>
      <c r="K25" s="19"/>
    </row>
    <row r="26" spans="1:11" s="12" customFormat="1" ht="315.75" customHeight="1" x14ac:dyDescent="0.25">
      <c r="A26" s="13" t="s">
        <v>173</v>
      </c>
      <c r="B26" s="26" t="s">
        <v>148</v>
      </c>
      <c r="C26" s="26" t="s">
        <v>149</v>
      </c>
      <c r="D26" s="14" t="s">
        <v>146</v>
      </c>
      <c r="E26" s="14" t="s">
        <v>147</v>
      </c>
      <c r="F26" s="14" t="str">
        <f t="shared" si="1"/>
        <v>MA_10_01_CO_IMG17_small</v>
      </c>
      <c r="G26" s="14" t="str">
        <f>IF(F26&lt;&gt;"",IF($G$4="Recurso",IF(LEFT($G$5,1)="M",VLOOKUP($G$5,'Definición técnica de imagenes'!$A$3:$G$17,5,FALSE),IF($G$5="F1",'Definición técnica de imagenes'!$E$15,'Definición técnica de imagenes'!$F$13)),'Definición técnica de imagenes'!$E$16),"")</f>
        <v>526 x 370 px</v>
      </c>
      <c r="H26" s="14" t="str">
        <f t="shared" si="2"/>
        <v>MA_10_01_CO_IMG17_zoom</v>
      </c>
      <c r="I26" s="14" t="str">
        <f>IF(OR(B26&lt;&gt;"",J26&lt;&gt;""),IF($G$4="Recurso",IF(LEFT($G$5,1)="M",IF(VLOOKUP($G$5,'Definición técnica de imagenes'!$A$3:$G$17,6,FALSE)=0,"",VLOOKUP($G$5,'Definición técnica de imagenes'!$A$3:$G$17,6,FALSE)),IF($G$5="F1","","")),'Definición técnica de imagenes'!$F$16),"")</f>
        <v>800 x 600 px</v>
      </c>
      <c r="J26" s="19"/>
      <c r="K26" s="19"/>
    </row>
    <row r="27" spans="1:11" s="12" customFormat="1" ht="362.25" customHeight="1" x14ac:dyDescent="0.25">
      <c r="A27" s="13" t="s">
        <v>174</v>
      </c>
      <c r="B27" s="25" t="s">
        <v>148</v>
      </c>
      <c r="C27" s="25" t="s">
        <v>149</v>
      </c>
      <c r="D27" s="14" t="s">
        <v>146</v>
      </c>
      <c r="E27" s="14" t="s">
        <v>147</v>
      </c>
      <c r="F27" s="14" t="str">
        <f t="shared" si="1"/>
        <v>MA_10_01_CO_IMG18_small</v>
      </c>
      <c r="G27" s="14" t="str">
        <f>IF(F27&lt;&gt;"",IF($G$4="Recurso",IF(LEFT($G$5,1)="M",VLOOKUP($G$5,'Definición técnica de imagenes'!$A$3:$G$17,5,FALSE),IF($G$5="F1",'Definición técnica de imagenes'!$E$15,'Definición técnica de imagenes'!$F$13)),'Definición técnica de imagenes'!$E$16),"")</f>
        <v>526 x 370 px</v>
      </c>
      <c r="H27" s="14" t="str">
        <f t="shared" si="2"/>
        <v>MA_10_01_CO_IMG18_zoom</v>
      </c>
      <c r="I27" s="14" t="str">
        <f>IF(OR(B27&lt;&gt;"",J27&lt;&gt;""),IF($G$4="Recurso",IF(LEFT($G$5,1)="M",IF(VLOOKUP($G$5,'Definición técnica de imagenes'!$A$3:$G$17,6,FALSE)=0,"",VLOOKUP($G$5,'Definición técnica de imagenes'!$A$3:$G$17,6,FALSE)),IF($G$5="F1","","")),'Definición técnica de imagenes'!$F$16),"")</f>
        <v>800 x 600 px</v>
      </c>
      <c r="J27" s="14"/>
      <c r="K27" s="15"/>
    </row>
    <row r="28" spans="1:11" s="12" customFormat="1" ht="307.5" customHeight="1" x14ac:dyDescent="0.25">
      <c r="A28" s="13" t="s">
        <v>175</v>
      </c>
      <c r="B28" s="28" t="s">
        <v>148</v>
      </c>
      <c r="C28" s="28" t="s">
        <v>149</v>
      </c>
      <c r="D28" s="14" t="s">
        <v>146</v>
      </c>
      <c r="E28" s="14" t="s">
        <v>147</v>
      </c>
      <c r="F28" s="14" t="str">
        <f t="shared" si="1"/>
        <v>MA_10_01_CO_IMG19_small</v>
      </c>
      <c r="G28" s="14" t="str">
        <f>IF(F28&lt;&gt;"",IF($G$4="Recurso",IF(LEFT($G$5,1)="M",VLOOKUP($G$5,'Definición técnica de imagenes'!$A$3:$G$17,5,FALSE),IF($G$5="F1",'Definición técnica de imagenes'!$E$15,'Definición técnica de imagenes'!$F$13)),'Definición técnica de imagenes'!$E$16),"")</f>
        <v>526 x 370 px</v>
      </c>
      <c r="H28" s="14" t="str">
        <f t="shared" si="2"/>
        <v>MA_10_01_CO_IMG19_zoom</v>
      </c>
      <c r="I28" s="14" t="str">
        <f>IF(OR(B28&lt;&gt;"",J28&lt;&gt;""),IF($G$4="Recurso",IF(LEFT($G$5,1)="M",IF(VLOOKUP($G$5,'Definición técnica de imagenes'!$A$3:$G$17,6,FALSE)=0,"",VLOOKUP($G$5,'Definición técnica de imagenes'!$A$3:$G$17,6,FALSE)),IF($G$5="F1","","")),'Definición técnica de imagenes'!$F$16),"")</f>
        <v>800 x 600 px</v>
      </c>
      <c r="J28" s="14"/>
      <c r="K28" s="15"/>
    </row>
    <row r="29" spans="1:11" s="12" customFormat="1" ht="113.25" customHeight="1" x14ac:dyDescent="0.25">
      <c r="A29" s="13" t="s">
        <v>176</v>
      </c>
      <c r="B29" s="25" t="s">
        <v>148</v>
      </c>
      <c r="C29" s="25" t="s">
        <v>149</v>
      </c>
      <c r="D29" s="14" t="s">
        <v>146</v>
      </c>
      <c r="E29" s="14" t="s">
        <v>147</v>
      </c>
      <c r="F29" s="14" t="str">
        <f t="shared" si="1"/>
        <v>MA_10_01_CO_IMG20_small</v>
      </c>
      <c r="G29" s="14" t="str">
        <f>IF(F29&lt;&gt;"",IF($G$4="Recurso",IF(LEFT($G$5,1)="M",VLOOKUP($G$5,'Definición técnica de imagenes'!$A$3:$G$17,5,FALSE),IF($G$5="F1",'Definición técnica de imagenes'!$E$15,'Definición técnica de imagenes'!$F$13)),'Definición técnica de imagenes'!$E$16),"")</f>
        <v>526 x 370 px</v>
      </c>
      <c r="H29" s="14" t="str">
        <f t="shared" si="2"/>
        <v>MA_10_01_CO_IMG20_zoom</v>
      </c>
      <c r="I29" s="14" t="str">
        <f>IF(OR(B29&lt;&gt;"",J29&lt;&gt;""),IF($G$4="Recurso",IF(LEFT($G$5,1)="M",IF(VLOOKUP($G$5,'Definición técnica de imagenes'!$A$3:$G$17,6,FALSE)=0,"",VLOOKUP($G$5,'Definición técnica de imagenes'!$A$3:$G$17,6,FALSE)),IF($G$5="F1","","")),'Definición técnica de imagenes'!$F$16),"")</f>
        <v>800 x 600 px</v>
      </c>
      <c r="J29" s="20"/>
      <c r="K29" s="15"/>
    </row>
    <row r="30" spans="1:11" s="12" customFormat="1" ht="135.75" customHeight="1" x14ac:dyDescent="0.25">
      <c r="A30" s="13" t="s">
        <v>177</v>
      </c>
      <c r="B30" s="29" t="s">
        <v>148</v>
      </c>
      <c r="C30" s="29" t="s">
        <v>149</v>
      </c>
      <c r="D30" s="14" t="s">
        <v>146</v>
      </c>
      <c r="E30" s="14" t="s">
        <v>147</v>
      </c>
      <c r="F30" s="14" t="str">
        <f t="shared" si="1"/>
        <v>MA_10_01_CO_IMG21_small</v>
      </c>
      <c r="G30" s="14" t="str">
        <f>IF(F30&lt;&gt;"",IF($G$4="Recurso",IF(LEFT($G$5,1)="M",VLOOKUP($G$5,'Definición técnica de imagenes'!$A$3:$G$17,5,FALSE),IF($G$5="F1",'Definición técnica de imagenes'!$E$15,'Definición técnica de imagenes'!$F$13)),'Definición técnica de imagenes'!$E$16),"")</f>
        <v>526 x 370 px</v>
      </c>
      <c r="H30" s="14" t="str">
        <f t="shared" si="2"/>
        <v>MA_10_01_CO_IMG21_zoom</v>
      </c>
      <c r="I30" s="14" t="str">
        <f>IF(OR(B30&lt;&gt;"",J30&lt;&gt;""),IF($G$4="Recurso",IF(LEFT($G$5,1)="M",IF(VLOOKUP($G$5,'Definición técnica de imagenes'!$A$3:$G$17,6,FALSE)=0,"",VLOOKUP($G$5,'Definición técnica de imagenes'!$A$3:$G$17,6,FALSE)),IF($G$5="F1","","")),'Definición técnica de imagenes'!$F$16),"")</f>
        <v>800 x 600 px</v>
      </c>
      <c r="J30" s="21"/>
      <c r="K30" s="15"/>
    </row>
    <row r="31" spans="1:11" s="12" customFormat="1" x14ac:dyDescent="0.25">
      <c r="A31" s="13"/>
      <c r="B31" s="25"/>
      <c r="C31" s="25"/>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4"/>
      <c r="K31" s="15"/>
    </row>
    <row r="32" spans="1:11" s="12" customFormat="1" x14ac:dyDescent="0.25">
      <c r="A32" s="13"/>
      <c r="B32" s="25"/>
      <c r="C32" s="25"/>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4"/>
      <c r="K32" s="15"/>
    </row>
    <row r="33" spans="1:11" s="12" customFormat="1" x14ac:dyDescent="0.25">
      <c r="A33" s="13"/>
      <c r="B33" s="25"/>
      <c r="C33" s="25"/>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4"/>
      <c r="K33" s="15"/>
    </row>
    <row r="34" spans="1:11" s="12" customFormat="1" x14ac:dyDescent="0.25">
      <c r="A34" s="13"/>
      <c r="B34" s="25"/>
      <c r="C34" s="25"/>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4"/>
      <c r="K34" s="15"/>
    </row>
    <row r="35" spans="1:11" s="12" customFormat="1" x14ac:dyDescent="0.25">
      <c r="A35" s="13"/>
      <c r="B35" s="25"/>
      <c r="C35" s="25"/>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25"/>
      <c r="C36" s="25"/>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5"/>
      <c r="C37" s="25"/>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14"/>
      <c r="K37" s="15"/>
    </row>
    <row r="38" spans="1:11" s="12" customFormat="1" x14ac:dyDescent="0.25">
      <c r="A38" s="13"/>
      <c r="B38" s="25"/>
      <c r="C38" s="25"/>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14"/>
      <c r="K38" s="15"/>
    </row>
    <row r="39" spans="1:11" s="12" customFormat="1" x14ac:dyDescent="0.25">
      <c r="A39" s="13"/>
      <c r="B39" s="25"/>
      <c r="C39" s="25"/>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5"/>
      <c r="C40" s="25"/>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5"/>
      <c r="C41" s="25"/>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5"/>
      <c r="C42" s="25"/>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5"/>
      <c r="C43" s="25"/>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5"/>
      <c r="C44" s="25"/>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5"/>
      <c r="C45" s="25"/>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5"/>
      <c r="C46" s="25"/>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5"/>
      <c r="C47" s="25"/>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5"/>
      <c r="C48" s="25"/>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5"/>
      <c r="C49" s="25"/>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5"/>
      <c r="C50" s="25"/>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5"/>
      <c r="C51" s="25"/>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5"/>
      <c r="C52" s="25"/>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5"/>
      <c r="C53" s="25"/>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13"/>
      <c r="C54" s="13"/>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13"/>
      <c r="C55" s="13"/>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13"/>
      <c r="C56" s="13"/>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13"/>
      <c r="C57" s="13"/>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13"/>
      <c r="C58" s="13"/>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13"/>
      <c r="C59" s="13"/>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13"/>
      <c r="C60" s="13"/>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13"/>
      <c r="C61" s="13"/>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ref="F67:F100" si="5">IF(OR(B67&lt;&gt;"",J67&lt;&gt;""),CONCATENATE($C$7,"_",$A67,IF($G$4="Cuaderno de Estudio","_small",CONCATENATE(IF(I67="","","n"),IF(LEFT($G$5,1)="F",".jpg",".png")))),"")</f>
        <v/>
      </c>
      <c r="G67" s="14" t="str">
        <f>IF(F67&lt;&gt;"",IF($G$4="Recurso",IF(LEFT($G$5,1)="M",VLOOKUP($G$5,'Definición técnica de imagenes'!$A$3:$G$17,5,FALSE),IF($G$5="F1",'Definición técnica de imagenes'!$E$15,'Definición técnica de imagenes'!$F$13)),'Definición técnica de imagenes'!$E$16),"")</f>
        <v/>
      </c>
      <c r="H67" s="14" t="str">
        <f t="shared" ref="H67:H100" si="6">IF(AND(I67&lt;&gt;"",I67&lt;&gt;0),IF(OR(B67&lt;&gt;"",J67&lt;&gt;""),CONCATENATE($C$7,"_",$A67,IF($G$4="Cuaderno de Estudio","_zoom",CONCATENATE("a",IF(LEFT($G$5,1)="F",".jpg",".png")))),""),"")</f>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5"/>
        <v/>
      </c>
      <c r="G68" s="14" t="str">
        <f>IF(F68&lt;&gt;"",IF($G$4="Recurso",IF(LEFT($G$5,1)="M",VLOOKUP($G$5,'Definición técnica de imagenes'!$A$3:$G$17,5,FALSE),IF($G$5="F1",'Definición técnica de imagenes'!$E$15,'Definición técnica de imagenes'!$F$13)),'Definición técnica de imagenes'!$E$16),"")</f>
        <v/>
      </c>
      <c r="H68" s="14" t="str">
        <f t="shared" si="6"/>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5"/>
        <v/>
      </c>
      <c r="G69" s="14" t="str">
        <f>IF(F69&lt;&gt;"",IF($G$4="Recurso",IF(LEFT($G$5,1)="M",VLOOKUP($G$5,'Definición técnica de imagenes'!$A$3:$G$17,5,FALSE),IF($G$5="F1",'Definición técnica de imagenes'!$E$15,'Definición técnica de imagenes'!$F$13)),'Definición técnica de imagenes'!$E$16),"")</f>
        <v/>
      </c>
      <c r="H69" s="14" t="str">
        <f t="shared" si="6"/>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5"/>
        <v/>
      </c>
      <c r="G70" s="14" t="str">
        <f>IF(F70&lt;&gt;"",IF($G$4="Recurso",IF(LEFT($G$5,1)="M",VLOOKUP($G$5,'Definición técnica de imagenes'!$A$3:$G$17,5,FALSE),IF($G$5="F1",'Definición técnica de imagenes'!$E$15,'Definición técnica de imagenes'!$F$13)),'Definición técnica de imagenes'!$E$16),"")</f>
        <v/>
      </c>
      <c r="H70" s="14" t="str">
        <f t="shared" si="6"/>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5"/>
        <v/>
      </c>
      <c r="G71" s="14" t="str">
        <f>IF(F71&lt;&gt;"",IF($G$4="Recurso",IF(LEFT($G$5,1)="M",VLOOKUP($G$5,'Definición técnica de imagenes'!$A$3:$G$17,5,FALSE),IF($G$5="F1",'Definición técnica de imagenes'!$E$15,'Definición técnica de imagenes'!$F$13)),'Definición técnica de imagenes'!$E$16),"")</f>
        <v/>
      </c>
      <c r="H71" s="14" t="str">
        <f t="shared" si="6"/>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5"/>
        <v/>
      </c>
      <c r="G72" s="14" t="str">
        <f>IF(F72&lt;&gt;"",IF($G$4="Recurso",IF(LEFT($G$5,1)="M",VLOOKUP($G$5,'Definición técnica de imagenes'!$A$3:$G$17,5,FALSE),IF($G$5="F1",'Definición técnica de imagenes'!$E$15,'Definición técnica de imagenes'!$F$13)),'Definición técnica de imagenes'!$E$16),"")</f>
        <v/>
      </c>
      <c r="H72" s="14" t="str">
        <f t="shared" si="6"/>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5"/>
        <v/>
      </c>
      <c r="G73" s="14" t="str">
        <f>IF(F73&lt;&gt;"",IF($G$4="Recurso",IF(LEFT($G$5,1)="M",VLOOKUP($G$5,'Definición técnica de imagenes'!$A$3:$G$17,5,FALSE),IF($G$5="F1",'Definición técnica de imagenes'!$E$15,'Definición técnica de imagenes'!$F$13)),'Definición técnica de imagenes'!$E$16),"")</f>
        <v/>
      </c>
      <c r="H73" s="14" t="str">
        <f t="shared" si="6"/>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5"/>
        <v/>
      </c>
      <c r="G74" s="14" t="str">
        <f>IF(F74&lt;&gt;"",IF($G$4="Recurso",IF(LEFT($G$5,1)="M",VLOOKUP($G$5,'Definición técnica de imagenes'!$A$3:$G$17,5,FALSE),IF($G$5="F1",'Definición técnica de imagenes'!$E$15,'Definición técnica de imagenes'!$F$13)),'Definición técnica de imagenes'!$E$16),"")</f>
        <v/>
      </c>
      <c r="H74" s="14" t="str">
        <f t="shared" si="6"/>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si="5"/>
        <v/>
      </c>
      <c r="G75" s="14" t="str">
        <f>IF(F75&lt;&gt;"",IF($G$4="Recurso",IF(LEFT($G$5,1)="M",VLOOKUP($G$5,'Definición técnica de imagenes'!$A$3:$G$17,5,FALSE),IF($G$5="F1",'Definición técnica de imagenes'!$E$15,'Definición técnica de imagenes'!$F$13)),'Definición técnica de imagenes'!$E$16),"")</f>
        <v/>
      </c>
      <c r="H75" s="14" t="str">
        <f t="shared" si="6"/>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5"/>
        <v/>
      </c>
      <c r="G76" s="14" t="str">
        <f>IF(F76&lt;&gt;"",IF($G$4="Recurso",IF(LEFT($G$5,1)="M",VLOOKUP($G$5,'Definición técnica de imagenes'!$A$3:$G$17,5,FALSE),IF($G$5="F1",'Definición técnica de imagenes'!$E$15,'Definición técnica de imagenes'!$F$13)),'Definición técnica de imagenes'!$E$16),"")</f>
        <v/>
      </c>
      <c r="H76" s="14" t="str">
        <f t="shared" si="6"/>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5"/>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5"/>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5"/>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5"/>
        <v/>
      </c>
      <c r="G96" s="14" t="str">
        <f>IF(F96&lt;&gt;"",IF($G$4="Recurso",IF(LEFT($G$5,1)="M",VLOOKUP($G$5,'Definición técnica de imagenes'!$A$3:$G$17,5,FALSE),IF($G$5="F1",'Definición técnica de imagenes'!$E$15,'Definición técnica de imagenes'!$F$13)),'Definición técnica de imagenes'!$E$16),"")</f>
        <v/>
      </c>
      <c r="H96" s="14" t="str">
        <f t="shared" si="6"/>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5"/>
        <v/>
      </c>
      <c r="G97" s="14" t="str">
        <f>IF(F97&lt;&gt;"",IF($G$4="Recurso",IF(LEFT($G$5,1)="M",VLOOKUP($G$5,'Definición técnica de imagenes'!$A$3:$G$17,5,FALSE),IF($G$5="F1",'Definición técnica de imagenes'!$E$15,'Definición técnica de imagenes'!$F$13)),'Definición técnica de imagenes'!$E$16),"")</f>
        <v/>
      </c>
      <c r="H97" s="14" t="str">
        <f t="shared" si="6"/>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5"/>
        <v/>
      </c>
      <c r="G98" s="14" t="str">
        <f>IF(F98&lt;&gt;"",IF($G$4="Recurso",IF(LEFT($G$5,1)="M",VLOOKUP($G$5,'Definición técnica de imagenes'!$A$3:$G$17,5,FALSE),IF($G$5="F1",'Definición técnica de imagenes'!$E$15,'Definición técnica de imagenes'!$F$13)),'Definición técnica de imagenes'!$E$16),"")</f>
        <v/>
      </c>
      <c r="H98" s="14" t="str">
        <f t="shared" si="6"/>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5"/>
        <v/>
      </c>
      <c r="G99" s="14" t="str">
        <f>IF(F99&lt;&gt;"",IF($G$4="Recurso",IF(LEFT($G$5,1)="M",VLOOKUP($G$5,'Definición técnica de imagenes'!$A$3:$G$17,5,FALSE),IF($G$5="F1",'Definición técnica de imagenes'!$E$15,'Definición técnica de imagenes'!$F$13)),'Definición técnica de imagenes'!$E$16),"")</f>
        <v/>
      </c>
      <c r="H99" s="14" t="str">
        <f t="shared" si="6"/>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5"/>
        <v/>
      </c>
      <c r="G100" s="14" t="str">
        <f>IF(F100&lt;&gt;"",IF($G$4="Recurso",IF(LEFT($G$5,1)="M",VLOOKUP($G$5,'Definición técnica de imagenes'!$A$3:$G$17,5,FALSE),IF($G$5="F1",'Definición técnica de imagenes'!$E$15,'Definición técnica de imagenes'!$F$13)),'Definición técnica de imagenes'!$E$16),"")</f>
        <v/>
      </c>
      <c r="H100" s="14" t="str">
        <f t="shared" si="6"/>
        <v/>
      </c>
      <c r="I100" s="14" t="str">
        <f>IF(OR(B100&lt;&gt;"",J100&lt;&gt;""),IF($G$4="Recurso",IF(LEFT($G$5,1)="M",IF(VLOOKUP($G$5,'Definición técnica de imagenes'!$A$3:$G$17,6,FALSE)=0,"",VLOOKUP($G$5,'Definición técnica de imagenes'!$A$3:$G$17,6,FALSE)),IF($G$5="F1","","")),'Definición técnica de imagenes'!$F$16),"")</f>
        <v/>
      </c>
      <c r="J100" s="14"/>
      <c r="K100"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8">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C15">
      <formula1>"Cuaderno de Estudio,Ejercicio Genérico,Interativo,Diaporama"</formula1>
    </dataValidation>
    <dataValidation type="list" allowBlank="1" showInputMessage="1" showErrorMessage="1" sqref="E10:E100">
      <formula1>"Vertical,Horizontal"</formula1>
    </dataValidation>
    <dataValidation type="list" allowBlank="1" showInputMessage="1" showErrorMessage="1" sqref="D10:D100">
      <formula1>"Ilustración,Fotografía"</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3079" r:id="rId4">
          <objectPr defaultSize="0" autoPict="0" r:id="rId5">
            <anchor moveWithCells="1" sizeWithCells="1">
              <from>
                <xdr:col>10</xdr:col>
                <xdr:colOff>133350</xdr:colOff>
                <xdr:row>9</xdr:row>
                <xdr:rowOff>838200</xdr:rowOff>
              </from>
              <to>
                <xdr:col>11</xdr:col>
                <xdr:colOff>695325</xdr:colOff>
                <xdr:row>9</xdr:row>
                <xdr:rowOff>2324100</xdr:rowOff>
              </to>
            </anchor>
          </objectPr>
        </oleObject>
      </mc:Choice>
      <mc:Fallback>
        <oleObject progId="PBrush" shapeId="3079" r:id="rId4"/>
      </mc:Fallback>
    </mc:AlternateContent>
    <mc:AlternateContent xmlns:mc="http://schemas.openxmlformats.org/markup-compatibility/2006">
      <mc:Choice Requires="x14">
        <oleObject progId="PBrush" shapeId="3080" r:id="rId6">
          <objectPr defaultSize="0" autoPict="0" r:id="rId7">
            <anchor moveWithCells="1" sizeWithCells="1">
              <from>
                <xdr:col>10</xdr:col>
                <xdr:colOff>0</xdr:colOff>
                <xdr:row>10</xdr:row>
                <xdr:rowOff>0</xdr:rowOff>
              </from>
              <to>
                <xdr:col>11</xdr:col>
                <xdr:colOff>438150</xdr:colOff>
                <xdr:row>10</xdr:row>
                <xdr:rowOff>2143125</xdr:rowOff>
              </to>
            </anchor>
          </objectPr>
        </oleObject>
      </mc:Choice>
      <mc:Fallback>
        <oleObject progId="PBrush" shapeId="3080" r:id="rId6"/>
      </mc:Fallback>
    </mc:AlternateContent>
  </oleObjec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91" t="s">
        <v>38</v>
      </c>
      <c r="B1" s="92"/>
      <c r="C1" s="92"/>
      <c r="D1" s="92"/>
      <c r="E1" s="92"/>
      <c r="F1" s="93"/>
    </row>
    <row r="2" spans="1:11" x14ac:dyDescent="0.25">
      <c r="A2" s="39" t="s">
        <v>42</v>
      </c>
      <c r="B2" s="40"/>
      <c r="C2" s="94" t="s">
        <v>13</v>
      </c>
      <c r="D2" s="95"/>
      <c r="E2" s="96"/>
      <c r="F2" s="41"/>
    </row>
    <row r="3" spans="1:11" ht="63" x14ac:dyDescent="0.25">
      <c r="A3" s="42" t="s">
        <v>43</v>
      </c>
      <c r="B3" s="40"/>
      <c r="C3" s="100" t="s">
        <v>14</v>
      </c>
      <c r="D3" s="101"/>
      <c r="E3" s="102"/>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3" t="str">
        <f>CONCATENATE(H21,"_",I21,"_",J21,"_CO")</f>
        <v>LE_07_04_CO</v>
      </c>
      <c r="E5" s="104"/>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89" t="str">
        <f>CONCATENATE("SolicitudGrafica_",D5,".xls")</f>
        <v>SolicitudGrafica_LE_07_04_CO.xls</v>
      </c>
      <c r="E7" s="89"/>
      <c r="F7" s="90"/>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91" t="s">
        <v>41</v>
      </c>
      <c r="B13" s="92"/>
      <c r="C13" s="92"/>
      <c r="D13" s="92"/>
      <c r="E13" s="92"/>
      <c r="F13" s="93"/>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4" t="s">
        <v>49</v>
      </c>
      <c r="D15" s="95"/>
      <c r="E15" s="95"/>
      <c r="F15" s="96"/>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97" t="str">
        <f>CONCATENATE(H21,"_",I21,"_",J21,"_",K45)</f>
        <v>LE_07_04_REC10</v>
      </c>
      <c r="E17" s="98"/>
      <c r="F17" s="99"/>
      <c r="J17" s="31">
        <v>14</v>
      </c>
      <c r="K17" s="31">
        <v>14</v>
      </c>
    </row>
    <row r="18" spans="1:11" ht="79.5" thickBot="1" x14ac:dyDescent="0.3">
      <c r="A18" s="42" t="s">
        <v>48</v>
      </c>
      <c r="B18" s="40"/>
      <c r="C18" s="71" t="s">
        <v>128</v>
      </c>
      <c r="D18" s="89" t="str">
        <f>CONCATENATE("SolicitudGrafica_",D17,".xls")</f>
        <v>SolicitudGrafica_LE_07_04_REC10.xls</v>
      </c>
      <c r="E18" s="89"/>
      <c r="F18" s="90"/>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5" t="s">
        <v>56</v>
      </c>
      <c r="B1" s="105" t="s">
        <v>63</v>
      </c>
      <c r="C1" s="105" t="s">
        <v>64</v>
      </c>
      <c r="D1" s="105" t="s">
        <v>5</v>
      </c>
      <c r="E1" s="105" t="s">
        <v>65</v>
      </c>
      <c r="F1" s="105" t="s">
        <v>66</v>
      </c>
      <c r="G1" s="105" t="s">
        <v>67</v>
      </c>
      <c r="H1" s="106" t="s">
        <v>68</v>
      </c>
      <c r="I1" s="106"/>
      <c r="J1" s="106"/>
    </row>
    <row r="2" spans="1:11" x14ac:dyDescent="0.25">
      <c r="A2" s="105"/>
      <c r="B2" s="105"/>
      <c r="C2" s="105"/>
      <c r="D2" s="105"/>
      <c r="E2" s="105"/>
      <c r="F2" s="105"/>
      <c r="G2" s="105"/>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2015-04-01T16:20:06Z</dcterms:modified>
</cp:coreProperties>
</file>