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<sst xmlns="http://schemas.openxmlformats.org/spreadsheetml/2006/main" count="315" uniqueCount="201">
  <si>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</si>
  <si>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</si>
  <si>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</si>
  <si>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</si>
  <si>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</si>
  <si>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</si>
  <si>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</si>
  <si>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</si>
  <si>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</si>
  <si>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</si>
  <si>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</si>
  <si>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</si>
  <si>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</si>
  <si>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</si>
  <si>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</si>
  <si>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</si>
  <si>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</si>
  <si>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</si>
  <si>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</si>
  <si>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</si>
  <si>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</si>
  <si>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</si>
  <si>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</si>
  <si>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</si>
  <si>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</si>
  <si>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</si>
  <si>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</si>
  <si>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</si>
  <si>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</si>
  <si>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</si>
  <si>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</si>
  <si>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</si>
  <si>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</si>
  <si>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</si>
  <si>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</si>
  <si>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</si>
  <si>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</si>
  <si>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</si>
  <si>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</si>
  <si>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</si>
  <si>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</si>
  <si>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</si>
  <si>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</si>
  <si>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</si>
  <si>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</si>
  <si>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</si>
  <si>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</si>
  <si>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</si>
  <si>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</si>
  <si>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</si>
  <si>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</si>
  <si>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</si>
  <si>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</si>
  <si>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</si>
  <si>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</si>
  <si>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</si>
  <si>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</si>
  <si>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</si>
  <si>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</si>
  <si>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</si>
  <si>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</si>
  <si>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</si>
  <si>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</si>
  <si>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</si>
  <si>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</si>
  <si>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</si>
  <si>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</si>
  <si>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</si>
  <si>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</si>
  <si>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</si>
  <si>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</si>
  <si>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</si>
  <si>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</si>
  <si>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</si>
  <si>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</si>
  <si>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</si>
  <si>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</si>
  <si>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</si>
  <si>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</si>
  <si>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</si>
  <si>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</si>
  <si>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</si>
  <si>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</si>
  <si>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</si>
  <si>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</si>
  <si>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</si>
  <si>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</si>
  <si>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</si>
  <si>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</si>
  <si>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</si>
  <si>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</si>
  <si>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</si>
  <si>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</si>
  <si>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</si>
  <si>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</si>
  <si>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</si>
  <si>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</si>
  <si>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</si>
  <si>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</si>
  <si>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</si>
  <si>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</si>
  <si>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</si>
  <si>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</si>
  <si>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</si>
  <si>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</si>
  <si>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</si>
  <si>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</si>
  <si>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</si>
  <si>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</si>
  <si>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</si>
  <si>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</si>
  <si>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</si>
  <si>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</si>
  <si>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</si>
  <si>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</si>
  <si>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</si>
  <si>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</si>
  <si>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</si>
  <si>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</si>
  <si>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</si>
  <si>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</si>
  <si>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</si>
  <si>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</si>
  <si>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</si>
  <si>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</si>
  <si>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</si>
  <si>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</si>
  <si>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</si>
  <si>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</si>
  <si>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</si>
  <si>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</si>
  <si>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</si>
  <si>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</si>
  <si>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</si>
  <si>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</si>
  <si>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</si>
  <si>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</si>
  <si>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</si>
  <si>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</si>
  <si>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</si>
  <si>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</si>
  <si>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</si>
  <si>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</si>
  <si>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</si>
  <si>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</si>
  <si>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</si>
  <si>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</si>
  <si>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</si>
  <si>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Johanna Montejo Rozo</t>
  </si>
  <si>
    <t>IMG02</t>
  </si>
  <si>
    <t>IMG03</t>
  </si>
  <si>
    <t>IMG04</t>
  </si>
  <si>
    <t>IMG05</t>
  </si>
  <si>
    <t>IMG07</t>
  </si>
  <si>
    <t>IMG08</t>
  </si>
  <si>
    <t>IMG09</t>
  </si>
  <si>
    <t>MA_04_02_CO</t>
  </si>
  <si>
    <t>Los números naturales</t>
  </si>
  <si>
    <t>Fotografía</t>
  </si>
  <si>
    <t>IMG06</t>
  </si>
  <si>
    <t>Fotografía de un parque de diversiones, en la que se ve la rueda de Chicago y un carrusel.</t>
  </si>
  <si>
    <t>AulaPlaneta:
Matemáticas/Los números naturales/1.1 El sistema de numeración decimal/Segunda imagen</t>
  </si>
  <si>
    <t>AulaPlaneta:
Matemáticas/Los números naturales/1.1 El sistema de numeración decimal/Primera imagen</t>
  </si>
  <si>
    <t>Tabla de posiciones del número de visitantes del Parque de Diversiones.</t>
  </si>
  <si>
    <t>Tabla de descomposición similar a la trabajada en MA_04_02_CO_IMG02, con los mismos colores para las celdas.  Los números que deben ir en la tabla son: 15.689.247 y 364.218.309</t>
  </si>
  <si>
    <t>Ilustración</t>
  </si>
  <si>
    <t>Ver Observaciones (última columna de esta tabla)</t>
  </si>
  <si>
    <t xml:space="preserve">Imagen de gente colombiana con trajes típicos, bailando. </t>
  </si>
  <si>
    <t>Tabla de descomposición similar a la trabajada en MA_04_02_CO_IMG02, con los mismos colores para las celdas. 
Los números que deben ir en la tabla son: 101.541 y 114.427</t>
  </si>
  <si>
    <t>5°ESO/Matemáticas/Los números naturales/1.2 La representación y la ordenación de los números naturales sobre la recta numérica/Primera imagen.</t>
  </si>
  <si>
    <t xml:space="preserve">Imagen de tres rectas numéricas ubicando tres números diferentes. </t>
  </si>
  <si>
    <t xml:space="preserve">Imagen de tabla mostrando el redondeo del mismo número a diferentes posiciones. Tener en cuenta el resaltar la cifra que ocupa la posición a la que se está redondeando. </t>
  </si>
  <si>
    <t xml:space="preserve">Imagen de tabla mostrando el redondeo del mismo número a diferentes posiciones en la recta numérica. Tener en cuenta el subrayar la cifra que ocupa la posición a la que se está redondeando. </t>
  </si>
  <si>
    <t xml:space="preserve">Imagen de un salón de clases donde se ven niñas y niños sentados. </t>
  </si>
  <si>
    <t xml:space="preserve">Aula Planeta:
5°ESO/Matemáticas/Los números naturales/6 Las operaciones con números naturales/6.1 La suma de números naturales/ Primera imagen. </t>
  </si>
  <si>
    <t>IMG10</t>
  </si>
  <si>
    <t>Dos personas uniendo fichas de rompecabezas.</t>
  </si>
  <si>
    <t>IMG11</t>
  </si>
  <si>
    <t>Imagen de un agricultor sembrando zanahorias</t>
  </si>
  <si>
    <t xml:space="preserve">AulaPlaneta:
5°ESO/Matemáticas/Los números naturales/6 Las Las operaciones con números naturales/6.2 La resta de números naturales/ Primera imagen. </t>
  </si>
  <si>
    <t>IMG12</t>
  </si>
  <si>
    <t>Caja de 9 mandarinas, empacadas en espacios individuales.</t>
  </si>
  <si>
    <t>IMG13</t>
  </si>
  <si>
    <t xml:space="preserve">Imagen que muestra el desarrollo de la división indicada en el ejemplo del texto. La imagen fue tomada de AulaPlaneta, sin embargo, se debe cambiar la palabra #Resto” por “Residuo” y la posición del último cero. Ver segunda imagen. </t>
  </si>
  <si>
    <t>AulaPlaneta:
5°ESO/Matemáticas/Los números naturales/6 Las operaciones con números naturales/6.4 La división de números naturales/ Primera imagen. '
Ver Observaciones (última columna de esta tabla)</t>
  </si>
  <si>
    <t xml:space="preserve">5°ESO/Matemáticas/Los números naturales/6 Las operaciones con números naturales/6.5 Las operaciones combinadas de números naturales/Primera imagen. </t>
  </si>
  <si>
    <t>IMG14</t>
  </si>
  <si>
    <t>IMG15</t>
  </si>
  <si>
    <t>Balanza en equilibrio</t>
  </si>
  <si>
    <t>Ramo de flores</t>
  </si>
  <si>
    <t>IMG16</t>
  </si>
  <si>
    <t>Balanza en desequilibrio</t>
  </si>
  <si>
    <t> 92556067</t>
  </si>
  <si>
    <t>IMG17</t>
  </si>
  <si>
    <t>Aula Planeta:
5°ESO/Matemáticas/Los números naturales/7 Ejercitación y competencias/Practica: Competencias: estudio del sistema de numeración egipcio/Pestaña: presentación/Primera imagen
Ver observaciones (última columna de esta tabla)</t>
  </si>
  <si>
    <t>IMG18</t>
  </si>
  <si>
    <t>Algunos números escritos en el sistema de numeración egipcio</t>
  </si>
  <si>
    <t>Símbolos del Sistema Numeración Egipcio</t>
  </si>
  <si>
    <t>AulaPlaneta:
5°ESO/Matemáticas/Los números naturales/7 Ejercitación y competencias/Practica: Competencias: estudio del sistema de numeración egipcio/Pestaña: presentación/Segunda imagen
Ver imagen en la última columna de esta tabla</t>
  </si>
  <si>
    <t>IMG19</t>
  </si>
  <si>
    <t>Libros enumerados en sistema de numeración egipcio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</si>
</sst>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horizontal="lef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14" fillId="0" borderId="5" xfId="0" applyFont="1" applyBorder="1" applyAlignment="1">
      <alignment vertical="center" wrapText="1"/>
    </xf>
    <xf numFmtId="0" fontId="7"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66675</xdr:colOff>
          <xdr:row>11</xdr:row>
          <xdr:rowOff>28575</xdr:rowOff>
        </xdr:from>
        <xdr:to>
          <xdr:col>10</xdr:col>
          <xdr:colOff>4629150</xdr:colOff>
          <xdr:row>11</xdr:row>
          <xdr:rowOff>1504950</xdr:rowOff>
        </xdr:to>
        <xdr:sp macro="" textlink="">
          <xdr:nvSpPr>
            <xdr:cNvPr id="2067" name="Object 19" hidden="1">
              <a:extLst>
                <a:ext uri="{63B3BB69-23CF-44E3-9099-C40C66FF867C}">
                  <a14:compatExt spid="_x0000_s20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47625</xdr:colOff>
          <xdr:row>13</xdr:row>
          <xdr:rowOff>66675</xdr:rowOff>
        </xdr:from>
        <xdr:to>
          <xdr:col>10</xdr:col>
          <xdr:colOff>4572000</xdr:colOff>
          <xdr:row>13</xdr:row>
          <xdr:rowOff>1676400</xdr:rowOff>
        </xdr:to>
        <xdr:sp macro="" textlink="">
          <xdr:nvSpPr>
            <xdr:cNvPr id="2070" name="Object 22" hidden="1">
              <a:extLst>
                <a:ext uri="{63B3BB69-23CF-44E3-9099-C40C66FF867C}">
                  <a14:compatExt spid="_x0000_s207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746125</xdr:colOff>
      <xdr:row>14</xdr:row>
      <xdr:rowOff>31750</xdr:rowOff>
    </xdr:from>
    <xdr:to>
      <xdr:col>10</xdr:col>
      <xdr:colOff>3797300</xdr:colOff>
      <xdr:row>14</xdr:row>
      <xdr:rowOff>1432560</xdr:rowOff>
    </xdr:to>
    <xdr:pic>
      <xdr:nvPicPr>
        <xdr:cNvPr id="13" name="Imagen 12"/>
        <xdr:cNvPicPr/>
      </xdr:nvPicPr>
      <xdr:blipFill rotWithShape="1">
        <a:blip xmlns:r="http://schemas.openxmlformats.org/officeDocument/2006/relationships" r:embed="rId1"/>
        <a:srcRect l="42375" t="38305" r="16098" b="31186"/>
        <a:stretch/>
      </xdr:blipFill>
      <xdr:spPr bwMode="auto">
        <a:xfrm>
          <a:off x="17105313" y="7810500"/>
          <a:ext cx="3051175" cy="140081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1023937</xdr:colOff>
      <xdr:row>9</xdr:row>
      <xdr:rowOff>71437</xdr:rowOff>
    </xdr:from>
    <xdr:to>
      <xdr:col>10</xdr:col>
      <xdr:colOff>2986087</xdr:colOff>
      <xdr:row>9</xdr:row>
      <xdr:rowOff>1530667</xdr:rowOff>
    </xdr:to>
    <xdr:pic>
      <xdr:nvPicPr>
        <xdr:cNvPr id="14" name="Imagen 13"/>
        <xdr:cNvPicPr/>
      </xdr:nvPicPr>
      <xdr:blipFill rotWithShape="1">
        <a:blip xmlns:r="http://schemas.openxmlformats.org/officeDocument/2006/relationships" r:embed="rId2"/>
        <a:srcRect l="1697" t="21118" r="77088" b="22768"/>
        <a:stretch/>
      </xdr:blipFill>
      <xdr:spPr bwMode="auto">
        <a:xfrm>
          <a:off x="17383125" y="2024062"/>
          <a:ext cx="1962150" cy="145923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650875</xdr:colOff>
      <xdr:row>10</xdr:row>
      <xdr:rowOff>15875</xdr:rowOff>
    </xdr:from>
    <xdr:to>
      <xdr:col>10</xdr:col>
      <xdr:colOff>3755390</xdr:colOff>
      <xdr:row>10</xdr:row>
      <xdr:rowOff>873125</xdr:rowOff>
    </xdr:to>
    <xdr:pic>
      <xdr:nvPicPr>
        <xdr:cNvPr id="15" name="Imagen 14"/>
        <xdr:cNvPicPr/>
      </xdr:nvPicPr>
      <xdr:blipFill rotWithShape="1">
        <a:blip xmlns:r="http://schemas.openxmlformats.org/officeDocument/2006/relationships" r:embed="rId3"/>
        <a:srcRect l="9674" t="41633" r="75390" b="43706"/>
        <a:stretch/>
      </xdr:blipFill>
      <xdr:spPr bwMode="auto">
        <a:xfrm>
          <a:off x="17010063" y="3643313"/>
          <a:ext cx="3104515" cy="85725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666750</xdr:colOff>
          <xdr:row>15</xdr:row>
          <xdr:rowOff>47625</xdr:rowOff>
        </xdr:from>
        <xdr:to>
          <xdr:col>10</xdr:col>
          <xdr:colOff>3754437</xdr:colOff>
          <xdr:row>15</xdr:row>
          <xdr:rowOff>2751792</xdr:rowOff>
        </xdr:to>
        <xdr:sp macro="" textlink="">
          <xdr:nvSpPr>
            <xdr:cNvPr id="2072" name="Object 24" hidden="1">
              <a:extLst>
                <a:ext uri="{63B3BB69-23CF-44E3-9099-C40C66FF867C}">
                  <a14:compatExt spid="_x0000_s207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47625</xdr:colOff>
          <xdr:row>16</xdr:row>
          <xdr:rowOff>47624</xdr:rowOff>
        </xdr:from>
        <xdr:to>
          <xdr:col>10</xdr:col>
          <xdr:colOff>4572000</xdr:colOff>
          <xdr:row>16</xdr:row>
          <xdr:rowOff>4276724</xdr:rowOff>
        </xdr:to>
        <xdr:sp macro="" textlink="">
          <xdr:nvSpPr>
            <xdr:cNvPr id="2076" name="Object 28" hidden="1">
              <a:extLst>
                <a:ext uri="{63B3BB69-23CF-44E3-9099-C40C66FF867C}">
                  <a14:compatExt spid="_x0000_s2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1381125</xdr:colOff>
      <xdr:row>17</xdr:row>
      <xdr:rowOff>47626</xdr:rowOff>
    </xdr:from>
    <xdr:to>
      <xdr:col>10</xdr:col>
      <xdr:colOff>3233420</xdr:colOff>
      <xdr:row>17</xdr:row>
      <xdr:rowOff>1384301</xdr:rowOff>
    </xdr:to>
    <xdr:pic>
      <xdr:nvPicPr>
        <xdr:cNvPr id="12" name="Imagen 11"/>
        <xdr:cNvPicPr/>
      </xdr:nvPicPr>
      <xdr:blipFill rotWithShape="1">
        <a:blip xmlns:r="http://schemas.openxmlformats.org/officeDocument/2006/relationships" r:embed="rId4"/>
        <a:srcRect l="5508" t="34915" r="73939" b="41356"/>
        <a:stretch/>
      </xdr:blipFill>
      <xdr:spPr bwMode="auto">
        <a:xfrm>
          <a:off x="17740313" y="17240251"/>
          <a:ext cx="1852295" cy="13366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1444625</xdr:colOff>
      <xdr:row>19</xdr:row>
      <xdr:rowOff>7937</xdr:rowOff>
    </xdr:from>
    <xdr:to>
      <xdr:col>10</xdr:col>
      <xdr:colOff>3190240</xdr:colOff>
      <xdr:row>19</xdr:row>
      <xdr:rowOff>1804987</xdr:rowOff>
    </xdr:to>
    <xdr:pic>
      <xdr:nvPicPr>
        <xdr:cNvPr id="17" name="Imagen 16"/>
        <xdr:cNvPicPr/>
      </xdr:nvPicPr>
      <xdr:blipFill rotWithShape="1">
        <a:blip xmlns:r="http://schemas.openxmlformats.org/officeDocument/2006/relationships" r:embed="rId5"/>
        <a:srcRect l="5932" t="51525" r="72669" b="13220"/>
        <a:stretch/>
      </xdr:blipFill>
      <xdr:spPr bwMode="auto">
        <a:xfrm>
          <a:off x="17803813" y="18970625"/>
          <a:ext cx="1745615" cy="179705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333375</xdr:colOff>
          <xdr:row>21</xdr:row>
          <xdr:rowOff>79375</xdr:rowOff>
        </xdr:from>
        <xdr:to>
          <xdr:col>10</xdr:col>
          <xdr:colOff>4067175</xdr:colOff>
          <xdr:row>21</xdr:row>
          <xdr:rowOff>1631950</xdr:rowOff>
        </xdr:to>
        <xdr:sp macro="" textlink="">
          <xdr:nvSpPr>
            <xdr:cNvPr id="2084" name="Object 36" hidden="1">
              <a:extLst>
                <a:ext uri="{63B3BB69-23CF-44E3-9099-C40C66FF867C}">
                  <a14:compatExt spid="_x0000_s20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1730375</xdr:colOff>
      <xdr:row>22</xdr:row>
      <xdr:rowOff>254000</xdr:rowOff>
    </xdr:from>
    <xdr:to>
      <xdr:col>10</xdr:col>
      <xdr:colOff>2751455</xdr:colOff>
      <xdr:row>22</xdr:row>
      <xdr:rowOff>1239520</xdr:rowOff>
    </xdr:to>
    <xdr:pic>
      <xdr:nvPicPr>
        <xdr:cNvPr id="18" name="Imagen 17"/>
        <xdr:cNvPicPr/>
      </xdr:nvPicPr>
      <xdr:blipFill rotWithShape="1">
        <a:blip xmlns:r="http://schemas.openxmlformats.org/officeDocument/2006/relationships" r:embed="rId6"/>
        <a:srcRect l="7203" t="37966" r="74576" b="33899"/>
        <a:stretch/>
      </xdr:blipFill>
      <xdr:spPr bwMode="auto">
        <a:xfrm>
          <a:off x="18089563" y="23264813"/>
          <a:ext cx="1021080" cy="985520"/>
        </a:xfrm>
        <a:prstGeom prst="rect">
          <a:avLst/>
        </a:prstGeom>
        <a:ln>
          <a:solidFill>
            <a:srgbClr val="002060"/>
          </a:solidFill>
        </a:ln>
        <a:extLst>
          <a:ext uri="{53640926-AAD7-44D8-BBD7-CCE9431645EC}">
            <a14:shadowObscured xmlns:a14="http://schemas.microsoft.com/office/drawing/2010/main"/>
          </a:ext>
        </a:extLst>
      </xdr:spPr>
    </xdr:pic>
    <xdr:clientData/>
  </xdr:twoCellAnchor>
  <xdr:twoCellAnchor editAs="oneCell">
    <xdr:from>
      <xdr:col>10</xdr:col>
      <xdr:colOff>404812</xdr:colOff>
      <xdr:row>25</xdr:row>
      <xdr:rowOff>674687</xdr:rowOff>
    </xdr:from>
    <xdr:to>
      <xdr:col>10</xdr:col>
      <xdr:colOff>4299902</xdr:colOff>
      <xdr:row>25</xdr:row>
      <xdr:rowOff>1575752</xdr:rowOff>
    </xdr:to>
    <xdr:pic>
      <xdr:nvPicPr>
        <xdr:cNvPr id="19" name="Imagen 18"/>
        <xdr:cNvPicPr/>
      </xdr:nvPicPr>
      <xdr:blipFill rotWithShape="1">
        <a:blip xmlns:r="http://schemas.openxmlformats.org/officeDocument/2006/relationships" r:embed="rId7"/>
        <a:srcRect l="3602" t="44832" r="56353" b="40339"/>
        <a:stretch/>
      </xdr:blipFill>
      <xdr:spPr bwMode="auto">
        <a:xfrm>
          <a:off x="16764000" y="25574625"/>
          <a:ext cx="3895090" cy="901065"/>
        </a:xfrm>
        <a:prstGeom prst="rect">
          <a:avLst/>
        </a:prstGeom>
        <a:ln w="28575">
          <a:solidFill>
            <a:schemeClr val="tx2"/>
          </a:solidFill>
        </a:ln>
        <a:extLst>
          <a:ext uri="{53640926-AAD7-44D8-BBD7-CCE9431645EC}">
            <a14:shadowObscured xmlns:a14="http://schemas.microsoft.com/office/drawing/2010/main"/>
          </a:ext>
        </a:extLst>
      </xdr:spPr>
    </xdr:pic>
    <xdr:clientData/>
  </xdr:twoCellAnchor>
  <xdr:twoCellAnchor editAs="oneCell">
    <xdr:from>
      <xdr:col>10</xdr:col>
      <xdr:colOff>1031875</xdr:colOff>
      <xdr:row>26</xdr:row>
      <xdr:rowOff>277813</xdr:rowOff>
    </xdr:from>
    <xdr:to>
      <xdr:col>10</xdr:col>
      <xdr:colOff>2088515</xdr:colOff>
      <xdr:row>26</xdr:row>
      <xdr:rowOff>859473</xdr:rowOff>
    </xdr:to>
    <xdr:pic>
      <xdr:nvPicPr>
        <xdr:cNvPr id="20" name="Imagen 19"/>
        <xdr:cNvPicPr/>
      </xdr:nvPicPr>
      <xdr:blipFill rotWithShape="1">
        <a:blip xmlns:r="http://schemas.openxmlformats.org/officeDocument/2006/relationships" r:embed="rId8"/>
        <a:srcRect l="3814" t="44746" r="77329" b="38644"/>
        <a:stretch/>
      </xdr:blipFill>
      <xdr:spPr bwMode="auto">
        <a:xfrm>
          <a:off x="17391063" y="27670126"/>
          <a:ext cx="1056640" cy="581660"/>
        </a:xfrm>
        <a:prstGeom prst="rect">
          <a:avLst/>
        </a:prstGeom>
        <a:ln w="28575">
          <a:solidFill>
            <a:schemeClr val="tx1"/>
          </a:solidFill>
        </a:ln>
        <a:extLst>
          <a:ext uri="{53640926-AAD7-44D8-BBD7-CCE9431645EC}">
            <a14:shadowObscured xmlns:a14="http://schemas.microsoft.com/office/drawing/2010/main"/>
          </a:ext>
        </a:extLst>
      </xdr:spPr>
    </xdr:pic>
    <xdr:clientData/>
  </xdr:twoCellAnchor>
  <xdr:twoCellAnchor editAs="oneCell">
    <xdr:from>
      <xdr:col>10</xdr:col>
      <xdr:colOff>2674938</xdr:colOff>
      <xdr:row>26</xdr:row>
      <xdr:rowOff>277813</xdr:rowOff>
    </xdr:from>
    <xdr:to>
      <xdr:col>10</xdr:col>
      <xdr:colOff>3731578</xdr:colOff>
      <xdr:row>26</xdr:row>
      <xdr:rowOff>859473</xdr:rowOff>
    </xdr:to>
    <xdr:pic>
      <xdr:nvPicPr>
        <xdr:cNvPr id="21" name="Imagen 20"/>
        <xdr:cNvPicPr/>
      </xdr:nvPicPr>
      <xdr:blipFill rotWithShape="1">
        <a:blip xmlns:r="http://schemas.openxmlformats.org/officeDocument/2006/relationships" r:embed="rId8"/>
        <a:srcRect l="24577" t="44746" r="56566" b="38644"/>
        <a:stretch/>
      </xdr:blipFill>
      <xdr:spPr bwMode="auto">
        <a:xfrm>
          <a:off x="19034126" y="27670126"/>
          <a:ext cx="1056640" cy="581660"/>
        </a:xfrm>
        <a:prstGeom prst="rect">
          <a:avLst/>
        </a:prstGeom>
        <a:ln w="19050">
          <a:solidFill>
            <a:schemeClr val="tx1"/>
          </a:solid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93" t="s">
        <v>22</v>
      </c>
      <c r="D2" s="94"/>
      <c r="F2" s="86" t="s">
        <v>1</v>
      </c>
      <c r="G2" s="87"/>
      <c r="H2" s="53"/>
      <c r="I2" s="53"/>
      <c r="J2" s="16"/>
    </row>
    <row r="3" spans="1:16" ht="15.75" x14ac:dyDescent="0.25">
      <c r="A3" s="1"/>
      <c r="B3" s="4" t="s">
        <v>9</v>
      </c>
      <c r="C3" s="95">
        <v>4</v>
      </c>
      <c r="D3" s="96"/>
      <c r="F3" s="88"/>
      <c r="G3" s="89"/>
      <c r="H3" s="53"/>
      <c r="I3" s="53"/>
      <c r="J3" s="16"/>
    </row>
    <row r="4" spans="1:16" ht="16.5" x14ac:dyDescent="0.3">
      <c r="A4" s="1"/>
      <c r="B4" s="4" t="s">
        <v>55</v>
      </c>
      <c r="C4" s="97" t="s">
        <v>157</v>
      </c>
      <c r="D4" s="96"/>
      <c r="E4" s="5"/>
      <c r="F4" s="52" t="s">
        <v>56</v>
      </c>
      <c r="G4" s="51" t="s">
        <v>147</v>
      </c>
      <c r="H4" s="53"/>
      <c r="I4" s="53"/>
      <c r="J4" s="16"/>
      <c r="K4" s="16"/>
    </row>
    <row r="5" spans="1:16" ht="16.5" thickBot="1" x14ac:dyDescent="0.3">
      <c r="A5" s="1"/>
      <c r="B5" s="6" t="s">
        <v>2</v>
      </c>
      <c r="C5" s="98" t="s">
        <v>148</v>
      </c>
      <c r="D5" s="99"/>
      <c r="E5" s="5"/>
      <c r="F5" s="50" t="str">
        <f>IF(G4="Recurso","Motor del recurso","")</f>
        <v/>
      </c>
      <c r="G5" s="50" t="s">
        <v>103</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156</v>
      </c>
      <c r="D7" s="36" t="s">
        <v>40</v>
      </c>
      <c r="F7" s="1"/>
      <c r="G7" s="1"/>
      <c r="H7" s="1"/>
      <c r="I7" s="1"/>
      <c r="J7" s="16"/>
      <c r="K7" s="16"/>
    </row>
    <row r="8" spans="1:16" s="9" customFormat="1" ht="16.5" thickBot="1" x14ac:dyDescent="0.3">
      <c r="A8" s="10"/>
      <c r="B8" s="10"/>
      <c r="C8" s="10"/>
      <c r="D8" s="11"/>
      <c r="E8" s="11"/>
      <c r="F8" s="90" t="s">
        <v>63</v>
      </c>
      <c r="G8" s="91"/>
      <c r="H8" s="91"/>
      <c r="I8" s="92"/>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81" t="s">
        <v>8</v>
      </c>
    </row>
    <row r="10" spans="1:16" s="12" customFormat="1" ht="132" customHeight="1" x14ac:dyDescent="0.25">
      <c r="A10" s="13" t="str">
        <f>IF(OR(B10&lt;&gt;"",J10&lt;&gt;""),"IMG01","")</f>
        <v>IMG01</v>
      </c>
      <c r="B10" s="77" t="s">
        <v>162</v>
      </c>
      <c r="C10" s="26" t="str">
        <f>IF(OR(B10&lt;&gt;"",J10&lt;&gt;""),IF($G$4="Recurso",CONCATENATE($G$4," ",$G$5),$G$4),"")</f>
        <v>Cuaderno de Estudio</v>
      </c>
      <c r="D10" s="76" t="s">
        <v>165</v>
      </c>
      <c r="E10" s="14" t="s">
        <v>146</v>
      </c>
      <c r="F10" s="14" t="str">
        <f>IF(OR(B10&lt;&gt;"",J10&lt;&gt;""),CONCATENATE($C$7,"_",$A10,IF($G$4="Cuaderno de Estudio","_small",CONCATENATE(IF(I10="","","n"),IF(LEFT($G$5,1)="F",".jpg",".png")))),"")</f>
        <v>MA_04_02_CO_IMG01_small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MA_04_02_CO_IMG01_zoom</v>
      </c>
      <c r="I10" s="14" t="str">
        <f>IF(OR(B10&lt;&gt;"",J10&lt;&gt;""),IF($G$4="Recurso",IF(LEFT($G$5,1)="M",VLOOKUP($G$5,'Definición técnica de imagenes'!$A$3:$G$17,6,FALSE),IF($G$5="F1","","")),'Definición técnica de imagenes'!$F$16),"")</f>
        <v>800 x 600 px</v>
      </c>
      <c r="J10" s="76" t="s">
        <v>160</v>
      </c>
      <c r="K10" s="82"/>
    </row>
    <row r="11" spans="1:16" s="12" customFormat="1" ht="81" x14ac:dyDescent="0.25">
      <c r="A11" s="78" t="s">
        <v>149</v>
      </c>
      <c r="B11" s="79" t="s">
        <v>161</v>
      </c>
      <c r="C11" s="26" t="str">
        <f t="shared" ref="C11:C22" si="0">IF(OR(B11&lt;&gt;"",J11&lt;&gt;""),IF($G$4="Recurso",CONCATENATE($G$4," ",$G$5),$G$4),"")</f>
        <v>Cuaderno de Estudio</v>
      </c>
      <c r="D11" s="76" t="s">
        <v>165</v>
      </c>
      <c r="E11" s="14" t="s">
        <v>146</v>
      </c>
      <c r="F11" s="14" t="str">
        <f t="shared" ref="F11:F74" si="1">IF(OR(B11&lt;&gt;"",J11&lt;&gt;""),CONCATENATE($C$7,"_",$A11,IF($G$4="Cuaderno de Estudio","_small",CONCATENATE(IF(I11="","","n"),IF(LEFT($G$5,1)="F",".jpg",".png")))),"")</f>
        <v>MA_04_02_CO_IMG02_small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MA_04_02_CO_IMG02_zoom</v>
      </c>
      <c r="I11" s="14" t="str">
        <f>IF(OR(B11&lt;&gt;"",J11&lt;&gt;""),IF($G$4="Recurso",IF(LEFT($G$5,1)="M",VLOOKUP($G$5,'Definición técnica de imagenes'!$A$3:$G$17,6,FALSE),IF($G$5="F1","","")),'Definición técnica de imagenes'!$F$16),"")</f>
        <v>800 x 600 px</v>
      </c>
      <c r="J11" s="79" t="s">
        <v>163</v>
      </c>
      <c r="K11" s="82"/>
    </row>
    <row r="12" spans="1:16" s="12" customFormat="1" ht="132" customHeight="1" x14ac:dyDescent="0.25">
      <c r="A12" s="78" t="s">
        <v>150</v>
      </c>
      <c r="B12" s="79" t="s">
        <v>166</v>
      </c>
      <c r="C12" s="26" t="str">
        <f t="shared" si="0"/>
        <v>Cuaderno de Estudio</v>
      </c>
      <c r="D12" s="76" t="s">
        <v>165</v>
      </c>
      <c r="E12" s="76" t="s">
        <v>146</v>
      </c>
      <c r="F12" s="14" t="str">
        <f t="shared" si="1"/>
        <v>MA_04_02_CO_IMG03_small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MA_04_02_CO_IMG03_zoom</v>
      </c>
      <c r="I12" s="14" t="str">
        <f>IF(OR(B12&lt;&gt;"",J12&lt;&gt;""),IF($G$4="Recurso",IF(LEFT($G$5,1)="M",VLOOKUP($G$5,'Definición técnica de imagenes'!$A$3:$G$17,6,FALSE),IF($G$5="F1","","")),'Definición técnica de imagenes'!$F$16),"")</f>
        <v>800 x 600 px</v>
      </c>
      <c r="J12" s="79" t="s">
        <v>164</v>
      </c>
      <c r="K12" s="82"/>
    </row>
    <row r="13" spans="1:16" s="12" customFormat="1" ht="27" x14ac:dyDescent="0.25">
      <c r="A13" s="78" t="s">
        <v>151</v>
      </c>
      <c r="B13" s="79">
        <v>56196217</v>
      </c>
      <c r="C13" s="26" t="str">
        <f t="shared" si="0"/>
        <v>Cuaderno de Estudio</v>
      </c>
      <c r="D13" s="76" t="s">
        <v>158</v>
      </c>
      <c r="E13" s="76" t="s">
        <v>146</v>
      </c>
      <c r="F13" s="14" t="str">
        <f t="shared" si="1"/>
        <v>MA_04_02_CO_IMG04_small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MA_04_02_CO_IMG04_zoom</v>
      </c>
      <c r="I13" s="14" t="str">
        <f>IF(OR(B13&lt;&gt;"",J13&lt;&gt;""),IF($G$4="Recurso",IF(LEFT($G$5,1)="M",VLOOKUP($G$5,'Definición técnica de imagenes'!$A$3:$G$17,6,FALSE),IF($G$5="F1","","")),'Definición técnica de imagenes'!$F$16),"")</f>
        <v>800 x 600 px</v>
      </c>
      <c r="J13" s="83" t="s">
        <v>167</v>
      </c>
      <c r="K13" s="82"/>
    </row>
    <row r="14" spans="1:16" s="12" customFormat="1" ht="137.25" customHeight="1" x14ac:dyDescent="0.25">
      <c r="A14" s="78" t="s">
        <v>152</v>
      </c>
      <c r="B14" s="79" t="s">
        <v>166</v>
      </c>
      <c r="C14" s="26" t="str">
        <f t="shared" si="0"/>
        <v>Cuaderno de Estudio</v>
      </c>
      <c r="D14" s="76" t="s">
        <v>165</v>
      </c>
      <c r="E14" s="76" t="s">
        <v>146</v>
      </c>
      <c r="F14" s="14" t="str">
        <f t="shared" si="1"/>
        <v>MA_04_02_CO_IMG05_small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MA_04_02_CO_IMG05_zoom</v>
      </c>
      <c r="I14" s="14" t="str">
        <f>IF(OR(B14&lt;&gt;"",J14&lt;&gt;""),IF($G$4="Recurso",IF(LEFT($G$5,1)="M",VLOOKUP($G$5,'Definición técnica de imagenes'!$A$3:$G$17,6,FALSE),IF($G$5="F1","","")),'Definición técnica de imagenes'!$F$16),"")</f>
        <v>800 x 600 px</v>
      </c>
      <c r="J14" s="84" t="s">
        <v>168</v>
      </c>
      <c r="K14" s="82"/>
    </row>
    <row r="15" spans="1:16" s="12" customFormat="1" ht="117" customHeight="1" x14ac:dyDescent="0.25">
      <c r="A15" s="78" t="s">
        <v>159</v>
      </c>
      <c r="B15" s="79" t="s">
        <v>169</v>
      </c>
      <c r="C15" s="26" t="str">
        <f t="shared" si="0"/>
        <v>Cuaderno de Estudio</v>
      </c>
      <c r="D15" s="76" t="s">
        <v>165</v>
      </c>
      <c r="E15" s="76" t="s">
        <v>146</v>
      </c>
      <c r="F15" s="14" t="str">
        <f t="shared" si="1"/>
        <v>MA_04_02_CO_IMG06_small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MA_04_02_CO_IMG06_zoom</v>
      </c>
      <c r="I15" s="14" t="str">
        <f>IF(OR(B15&lt;&gt;"",J15&lt;&gt;""),IF($G$4="Recurso",IF(LEFT($G$5,1)="M",VLOOKUP($G$5,'Definición técnica de imagenes'!$A$3:$G$17,6,FALSE),IF($G$5="F1","","")),'Definición técnica de imagenes'!$F$16),"")</f>
        <v>800 x 600 px</v>
      </c>
      <c r="J15" s="80" t="s">
        <v>170</v>
      </c>
      <c r="K15" s="82"/>
    </row>
    <row r="16" spans="1:16" s="12" customFormat="1" ht="224.25" customHeight="1" x14ac:dyDescent="0.25">
      <c r="A16" s="78" t="s">
        <v>153</v>
      </c>
      <c r="B16" s="83" t="s">
        <v>166</v>
      </c>
      <c r="C16" s="26" t="str">
        <f t="shared" si="0"/>
        <v>Cuaderno de Estudio</v>
      </c>
      <c r="D16" s="76" t="s">
        <v>165</v>
      </c>
      <c r="E16" s="76" t="s">
        <v>146</v>
      </c>
      <c r="F16" s="14" t="str">
        <f t="shared" si="1"/>
        <v>MA_04_02_CO_IMG07_small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MA_04_02_CO_IMG07_zoom</v>
      </c>
      <c r="I16" s="14" t="str">
        <f>IF(OR(B16&lt;&gt;"",J16&lt;&gt;""),IF($G$4="Recurso",IF(LEFT($G$5,1)="M",VLOOKUP($G$5,'Definición técnica de imagenes'!$A$3:$G$17,6,FALSE),IF($G$5="F1","","")),'Definición técnica de imagenes'!$F$16),"")</f>
        <v>800 x 600 px</v>
      </c>
      <c r="J16" s="80" t="s">
        <v>171</v>
      </c>
      <c r="K16" s="82"/>
    </row>
    <row r="17" spans="1:11" s="12" customFormat="1" ht="350.1" customHeight="1" x14ac:dyDescent="0.25">
      <c r="A17" s="78" t="s">
        <v>154</v>
      </c>
      <c r="B17" s="83" t="s">
        <v>166</v>
      </c>
      <c r="C17" s="26" t="str">
        <f t="shared" si="0"/>
        <v>Cuaderno de Estudio</v>
      </c>
      <c r="D17" s="14" t="s">
        <v>165</v>
      </c>
      <c r="E17" s="76" t="s">
        <v>146</v>
      </c>
      <c r="F17" s="14" t="str">
        <f t="shared" si="1"/>
        <v>MA_04_02_CO_IMG08_small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MA_04_02_CO_IMG08_zoom</v>
      </c>
      <c r="I17" s="14" t="str">
        <f>IF(OR(B17&lt;&gt;"",J17&lt;&gt;""),IF($G$4="Recurso",IF(LEFT($G$5,1)="M",VLOOKUP($G$5,'Definición técnica de imagenes'!$A$3:$G$17,6,FALSE),IF($G$5="F1","","")),'Definición técnica de imagenes'!$F$16),"")</f>
        <v>800 x 600 px</v>
      </c>
      <c r="J17" s="80" t="s">
        <v>172</v>
      </c>
      <c r="K17" s="82"/>
    </row>
    <row r="18" spans="1:11" s="12" customFormat="1" ht="112.5" customHeight="1" x14ac:dyDescent="0.25">
      <c r="A18" s="78" t="s">
        <v>155</v>
      </c>
      <c r="B18" s="83" t="s">
        <v>174</v>
      </c>
      <c r="C18" s="26" t="str">
        <f t="shared" si="0"/>
        <v>Cuaderno de Estudio</v>
      </c>
      <c r="D18" s="14" t="s">
        <v>165</v>
      </c>
      <c r="E18" s="14" t="s">
        <v>146</v>
      </c>
      <c r="F18" s="14" t="str">
        <f t="shared" si="1"/>
        <v>MA_04_02_CO_IMG09_small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MA_04_02_CO_IMG09_zoom</v>
      </c>
      <c r="I18" s="14" t="str">
        <f>IF(OR(B18&lt;&gt;"",J18&lt;&gt;""),IF($G$4="Recurso",IF(LEFT($G$5,1)="M",VLOOKUP($G$5,'Definición técnica de imagenes'!$A$3:$G$17,6,FALSE),IF($G$5="F1","","")),'Definición técnica de imagenes'!$F$16),"")</f>
        <v>800 x 600 px</v>
      </c>
      <c r="J18" s="85" t="s">
        <v>173</v>
      </c>
      <c r="K18" s="82"/>
    </row>
    <row r="19" spans="1:11" s="12" customFormat="1" ht="27" customHeight="1" x14ac:dyDescent="0.3">
      <c r="A19" s="13" t="s">
        <v>175</v>
      </c>
      <c r="B19" s="32">
        <v>193503416</v>
      </c>
      <c r="C19" s="26" t="str">
        <f t="shared" si="0"/>
        <v>Cuaderno de Estudio</v>
      </c>
      <c r="D19" s="14" t="s">
        <v>158</v>
      </c>
      <c r="E19" s="14" t="s">
        <v>146</v>
      </c>
      <c r="F19" s="14" t="str">
        <f t="shared" si="1"/>
        <v>MA_04_02_CO_IMG10_small</v>
      </c>
      <c r="G19" s="14" t="str">
        <f>IF(F19&lt;&gt;"",IF($G$4="Recurso",IF(LEFT($G$5,1)="M",VLOOKUP($G$5,'Definición técnica de imagenes'!$A$3:$G$17,5,FALSE),IF($G$5="F1",'Definición técnica de imagenes'!$E$15,'Definición técnica de imagenes'!$F$13)),'Definición técnica de imagenes'!$E$16),"")</f>
        <v>526 x 370 px</v>
      </c>
      <c r="H19" s="14" t="str">
        <f t="shared" si="2"/>
        <v>MA_04_02_CO_IMG10_zoom</v>
      </c>
      <c r="I19" s="14" t="str">
        <f>IF(OR(B19&lt;&gt;"",J19&lt;&gt;""),IF($G$4="Recurso",IF(LEFT($G$5,1)="M",VLOOKUP($G$5,'Definición técnica de imagenes'!$A$3:$G$17,6,FALSE),IF($G$5="F1","","")),'Definición técnica de imagenes'!$F$16),"")</f>
        <v>800 x 600 px</v>
      </c>
      <c r="J19" s="31" t="s">
        <v>176</v>
      </c>
      <c r="K19" s="34"/>
    </row>
    <row r="20" spans="1:11" s="12" customFormat="1" ht="143.25" customHeight="1" x14ac:dyDescent="0.25">
      <c r="A20" s="13" t="s">
        <v>177</v>
      </c>
      <c r="B20" s="83" t="s">
        <v>179</v>
      </c>
      <c r="C20" s="26" t="str">
        <f t="shared" si="0"/>
        <v>Cuaderno de Estudio</v>
      </c>
      <c r="D20" s="14" t="s">
        <v>165</v>
      </c>
      <c r="E20" s="14" t="s">
        <v>146</v>
      </c>
      <c r="F20" s="14" t="str">
        <f t="shared" si="1"/>
        <v>MA_04_02_CO_IMG11_small</v>
      </c>
      <c r="G20" s="14" t="str">
        <f>IF(F20&lt;&gt;"",IF($G$4="Recurso",IF(LEFT($G$5,1)="M",VLOOKUP($G$5,'Definición técnica de imagenes'!$A$3:$G$17,5,FALSE),IF($G$5="F1",'Definición técnica de imagenes'!$E$15,'Definición técnica de imagenes'!$F$13)),'Definición técnica de imagenes'!$E$16),"")</f>
        <v>526 x 370 px</v>
      </c>
      <c r="H20" s="14" t="str">
        <f t="shared" si="2"/>
        <v>MA_04_02_CO_IMG11_zoom</v>
      </c>
      <c r="I20" s="14" t="str">
        <f>IF(OR(B20&lt;&gt;"",J20&lt;&gt;""),IF($G$4="Recurso",IF(LEFT($G$5,1)="M",VLOOKUP($G$5,'Definición técnica de imagenes'!$A$3:$G$17,6,FALSE),IF($G$5="F1","","")),'Definición técnica de imagenes'!$F$16),"")</f>
        <v>800 x 600 px</v>
      </c>
      <c r="J20" s="20" t="s">
        <v>178</v>
      </c>
      <c r="K20" s="21"/>
    </row>
    <row r="21" spans="1:11" s="12" customFormat="1" ht="27" x14ac:dyDescent="0.25">
      <c r="A21" s="13" t="s">
        <v>180</v>
      </c>
      <c r="B21" s="85">
        <v>99829766</v>
      </c>
      <c r="C21" s="26" t="str">
        <f t="shared" si="0"/>
        <v>Cuaderno de Estudio</v>
      </c>
      <c r="D21" s="14" t="s">
        <v>158</v>
      </c>
      <c r="E21" s="14" t="s">
        <v>146</v>
      </c>
      <c r="F21" s="14" t="str">
        <f t="shared" si="1"/>
        <v>MA_04_02_CO_IMG12_small</v>
      </c>
      <c r="G21" s="14" t="str">
        <f>IF(F21&lt;&gt;"",IF($G$4="Recurso",IF(LEFT($G$5,1)="M",VLOOKUP($G$5,'Definición técnica de imagenes'!$A$3:$G$17,5,FALSE),IF($G$5="F1",'Definición técnica de imagenes'!$E$15,'Definición técnica de imagenes'!$F$13)),'Definición técnica de imagenes'!$E$16),"")</f>
        <v>526 x 370 px</v>
      </c>
      <c r="H21" s="14" t="str">
        <f t="shared" si="2"/>
        <v>MA_04_02_CO_IMG12_zoom</v>
      </c>
      <c r="I21" s="14" t="str">
        <f>IF(OR(B21&lt;&gt;"",J21&lt;&gt;""),IF($G$4="Recurso",IF(LEFT($G$5,1)="M",VLOOKUP($G$5,'Definición técnica de imagenes'!$A$3:$G$17,6,FALSE),IF($G$5="F1","","")),'Definición técnica de imagenes'!$F$16),"")</f>
        <v>800 x 600 px</v>
      </c>
      <c r="J21" s="21" t="s">
        <v>181</v>
      </c>
      <c r="K21" s="21"/>
    </row>
    <row r="22" spans="1:11" s="12" customFormat="1" ht="148.5" x14ac:dyDescent="0.25">
      <c r="A22" s="13" t="s">
        <v>182</v>
      </c>
      <c r="B22" s="28" t="s">
        <v>184</v>
      </c>
      <c r="C22" s="26" t="str">
        <f t="shared" si="0"/>
        <v>Cuaderno de Estudio</v>
      </c>
      <c r="D22" s="14" t="s">
        <v>165</v>
      </c>
      <c r="E22" s="14" t="s">
        <v>146</v>
      </c>
      <c r="F22" s="14" t="str">
        <f t="shared" si="1"/>
        <v>MA_04_02_CO_IMG13_small</v>
      </c>
      <c r="G22" s="14" t="str">
        <f>IF(F22&lt;&gt;"",IF($G$4="Recurso",IF(LEFT($G$5,1)="M",VLOOKUP($G$5,'Definición técnica de imagenes'!$A$3:$G$17,5,FALSE),IF($G$5="F1",'Definición técnica de imagenes'!$E$15,'Definición técnica de imagenes'!$F$13)),'Definición técnica de imagenes'!$E$16),"")</f>
        <v>526 x 370 px</v>
      </c>
      <c r="H22" s="14" t="str">
        <f t="shared" si="2"/>
        <v>MA_04_02_CO_IMG13_zoom</v>
      </c>
      <c r="I22" s="14" t="str">
        <f>IF(OR(B22&lt;&gt;"",J22&lt;&gt;""),IF($G$4="Recurso",IF(LEFT($G$5,1)="M",VLOOKUP($G$5,'Definición técnica de imagenes'!$A$3:$G$17,6,FALSE),IF($G$5="F1","","")),'Definición técnica de imagenes'!$F$16),"")</f>
        <v>800 x 600 px</v>
      </c>
      <c r="J22" s="14" t="s">
        <v>183</v>
      </c>
      <c r="K22" s="82"/>
    </row>
    <row r="23" spans="1:11" s="12" customFormat="1" ht="121.5" x14ac:dyDescent="0.25">
      <c r="A23" s="13" t="s">
        <v>186</v>
      </c>
      <c r="B23" s="27" t="s">
        <v>185</v>
      </c>
      <c r="C23" s="83" t="s">
        <v>147</v>
      </c>
      <c r="D23" s="14" t="s">
        <v>165</v>
      </c>
      <c r="E23" s="14" t="s">
        <v>146</v>
      </c>
      <c r="F23" s="14" t="str">
        <f t="shared" si="1"/>
        <v>MA_04_02_CO_IMG14_small</v>
      </c>
      <c r="G23" s="14" t="str">
        <f>IF(F23&lt;&gt;"",IF($G$4="Recurso",IF(LEFT($G$5,1)="M",VLOOKUP($G$5,'Definición técnica de imagenes'!$A$3:$G$17,5,FALSE),IF($G$5="F1",'Definición técnica de imagenes'!$E$15,'Definición técnica de imagenes'!$F$13)),'Definición técnica de imagenes'!$E$16),"")</f>
        <v>526 x 370 px</v>
      </c>
      <c r="H23" s="14" t="str">
        <f t="shared" si="2"/>
        <v>MA_04_02_CO_IMG14_zoom</v>
      </c>
      <c r="I23" s="14" t="str">
        <f>IF(OR(B23&lt;&gt;"",J23&lt;&gt;""),IF($G$4="Recurso",IF(LEFT($G$5,1)="M",VLOOKUP($G$5,'Definición técnica de imagenes'!$A$3:$G$17,6,FALSE),IF($G$5="F1","","")),'Definición técnica de imagenes'!$F$16),"")</f>
        <v>800 x 600 px</v>
      </c>
      <c r="J23" s="20" t="s">
        <v>189</v>
      </c>
      <c r="K23" s="19"/>
    </row>
    <row r="24" spans="1:11" s="12" customFormat="1" x14ac:dyDescent="0.25">
      <c r="A24" s="13" t="s">
        <v>187</v>
      </c>
      <c r="B24" s="26">
        <v>143252512</v>
      </c>
      <c r="C24" s="26" t="s">
        <v>147</v>
      </c>
      <c r="D24" s="14" t="s">
        <v>158</v>
      </c>
      <c r="E24" s="14" t="s">
        <v>146</v>
      </c>
      <c r="F24" s="14" t="str">
        <f t="shared" si="1"/>
        <v>MA_04_02_CO_IMG15_small</v>
      </c>
      <c r="G24" s="14" t="str">
        <f>IF(F24&lt;&gt;"",IF($G$4="Recurso",IF(LEFT($G$5,1)="M",VLOOKUP($G$5,'Definición técnica de imagenes'!$A$3:$G$17,5,FALSE),IF($G$5="F1",'Definición técnica de imagenes'!$E$15,'Definición técnica de imagenes'!$F$13)),'Definición técnica de imagenes'!$E$16),"")</f>
        <v>526 x 370 px</v>
      </c>
      <c r="H24" s="14" t="str">
        <f t="shared" si="2"/>
        <v>MA_04_02_CO_IMG15_zoom</v>
      </c>
      <c r="I24" s="14" t="str">
        <f>IF(OR(B24&lt;&gt;"",J24&lt;&gt;""),IF($G$4="Recurso",IF(LEFT($G$5,1)="M",VLOOKUP($G$5,'Definición técnica de imagenes'!$A$3:$G$17,6,FALSE),IF($G$5="F1","","")),'Definición técnica de imagenes'!$F$16),"")</f>
        <v>800 x 600 px</v>
      </c>
      <c r="J24" s="14" t="s">
        <v>188</v>
      </c>
      <c r="K24" s="15"/>
    </row>
    <row r="25" spans="1:11" s="12" customFormat="1" x14ac:dyDescent="0.25">
      <c r="A25" s="13" t="s">
        <v>190</v>
      </c>
      <c r="B25" s="27" t="s">
        <v>192</v>
      </c>
      <c r="C25" s="27" t="s">
        <v>147</v>
      </c>
      <c r="D25" s="14" t="s">
        <v>158</v>
      </c>
      <c r="E25" s="14" t="s">
        <v>146</v>
      </c>
      <c r="F25" s="14" t="str">
        <f t="shared" si="1"/>
        <v>MA_04_02_CO_IMG16_small</v>
      </c>
      <c r="G25" s="14" t="str">
        <f>IF(F25&lt;&gt;"",IF($G$4="Recurso",IF(LEFT($G$5,1)="M",VLOOKUP($G$5,'Definición técnica de imagenes'!$A$3:$G$17,5,FALSE),IF($G$5="F1",'Definición técnica de imagenes'!$E$15,'Definición técnica de imagenes'!$F$13)),'Definición técnica de imagenes'!$E$16),"")</f>
        <v>526 x 370 px</v>
      </c>
      <c r="H25" s="14" t="str">
        <f t="shared" si="2"/>
        <v>MA_04_02_CO_IMG16_zoom</v>
      </c>
      <c r="I25" s="14" t="str">
        <f>IF(OR(B25&lt;&gt;"",J25&lt;&gt;""),IF($G$4="Recurso",IF(LEFT($G$5,1)="M",VLOOKUP($G$5,'Definición técnica de imagenes'!$A$3:$G$17,6,FALSE),IF($G$5="F1","","")),'Definición técnica de imagenes'!$F$16),"")</f>
        <v>800 x 600 px</v>
      </c>
      <c r="J25" s="14" t="s">
        <v>191</v>
      </c>
      <c r="K25" s="19"/>
    </row>
    <row r="26" spans="1:11" s="12" customFormat="1" ht="196.5" customHeight="1" x14ac:dyDescent="0.25">
      <c r="A26" s="13" t="s">
        <v>193</v>
      </c>
      <c r="B26" s="83" t="s">
        <v>194</v>
      </c>
      <c r="C26" s="83" t="s">
        <v>147</v>
      </c>
      <c r="D26" s="14" t="s">
        <v>165</v>
      </c>
      <c r="E26" s="14" t="s">
        <v>146</v>
      </c>
      <c r="F26" s="14" t="str">
        <f t="shared" si="1"/>
        <v>MA_04_02_CO_IMG17_small</v>
      </c>
      <c r="G26" s="14" t="str">
        <f>IF(F26&lt;&gt;"",IF($G$4="Recurso",IF(LEFT($G$5,1)="M",VLOOKUP($G$5,'Definición técnica de imagenes'!$A$3:$G$17,5,FALSE),IF($G$5="F1",'Definición técnica de imagenes'!$E$15,'Definición técnica de imagenes'!$F$13)),'Definición técnica de imagenes'!$E$16),"")</f>
        <v>526 x 370 px</v>
      </c>
      <c r="H26" s="14" t="str">
        <f t="shared" si="2"/>
        <v>MA_04_02_CO_IMG17_zoom</v>
      </c>
      <c r="I26" s="14" t="str">
        <f>IF(OR(B26&lt;&gt;"",J26&lt;&gt;""),IF($G$4="Recurso",IF(LEFT($G$5,1)="M",VLOOKUP($G$5,'Definición técnica de imagenes'!$A$3:$G$17,6,FALSE),IF($G$5="F1","","")),'Definición técnica de imagenes'!$F$16),"")</f>
        <v>800 x 600 px</v>
      </c>
      <c r="J26" s="14" t="s">
        <v>197</v>
      </c>
      <c r="K26" s="19"/>
    </row>
    <row r="27" spans="1:11" s="12" customFormat="1" ht="175.5" x14ac:dyDescent="0.25">
      <c r="A27" s="13" t="s">
        <v>195</v>
      </c>
      <c r="B27" s="27" t="s">
        <v>198</v>
      </c>
      <c r="C27" s="83" t="s">
        <v>147</v>
      </c>
      <c r="D27" s="14" t="s">
        <v>165</v>
      </c>
      <c r="E27" s="14" t="s">
        <v>146</v>
      </c>
      <c r="F27" s="14" t="str">
        <f t="shared" si="1"/>
        <v>MA_04_02_CO_IMG18_small</v>
      </c>
      <c r="G27" s="14" t="str">
        <f>IF(F27&lt;&gt;"",IF($G$4="Recurso",IF(LEFT($G$5,1)="M",VLOOKUP($G$5,'Definición técnica de imagenes'!$A$3:$G$17,5,FALSE),IF($G$5="F1",'Definición técnica de imagenes'!$E$15,'Definición técnica de imagenes'!$F$13)),'Definición técnica de imagenes'!$E$16),"")</f>
        <v>526 x 370 px</v>
      </c>
      <c r="H27" s="14" t="str">
        <f t="shared" si="2"/>
        <v>MA_04_02_CO_IMG18_zoom</v>
      </c>
      <c r="I27" s="14" t="str">
        <f>IF(OR(B27&lt;&gt;"",J27&lt;&gt;""),IF($G$4="Recurso",IF(LEFT($G$5,1)="M",VLOOKUP($G$5,'Definición técnica de imagenes'!$A$3:$G$17,6,FALSE),IF($G$5="F1","","")),'Definición técnica de imagenes'!$F$16),"")</f>
        <v>800 x 600 px</v>
      </c>
      <c r="J27" s="20" t="s">
        <v>196</v>
      </c>
      <c r="K27" s="19"/>
    </row>
    <row r="28" spans="1:11" s="12" customFormat="1" ht="27" x14ac:dyDescent="0.25">
      <c r="A28" s="13" t="s">
        <v>199</v>
      </c>
      <c r="B28" s="26">
        <v>39547555</v>
      </c>
      <c r="C28" s="26" t="s">
        <v>147</v>
      </c>
      <c r="D28" s="14" t="s">
        <v>158</v>
      </c>
      <c r="E28" s="14" t="s">
        <v>146</v>
      </c>
      <c r="F28" s="14" t="str">
        <f t="shared" si="1"/>
        <v>MA_04_02_CO_IMG19_small</v>
      </c>
      <c r="G28" s="14" t="str">
        <f>IF(F28&lt;&gt;"",IF($G$4="Recurso",IF(LEFT($G$5,1)="M",VLOOKUP($G$5,'Definición técnica de imagenes'!$A$3:$G$17,5,FALSE),IF($G$5="F1",'Definición técnica de imagenes'!$E$15,'Definición técnica de imagenes'!$F$13)),'Definición técnica de imagenes'!$E$16),"")</f>
        <v>526 x 370 px</v>
      </c>
      <c r="H28" s="14" t="str">
        <f t="shared" si="2"/>
        <v>MA_04_02_CO_IMG19_zoom</v>
      </c>
      <c r="I28" s="14" t="str">
        <f>IF(OR(B28&lt;&gt;"",J28&lt;&gt;""),IF($G$4="Recurso",IF(LEFT($G$5,1)="M",VLOOKUP($G$5,'Definición técnica de imagenes'!$A$3:$G$17,6,FALSE),IF($G$5="F1","","")),'Definición técnica de imagenes'!$F$16),"")</f>
        <v>800 x 600 px</v>
      </c>
      <c r="J28" s="19" t="s">
        <v>200</v>
      </c>
      <c r="K28" s="19"/>
    </row>
    <row r="29" spans="1:11" s="12" customFormat="1" x14ac:dyDescent="0.25">
      <c r="A29" s="13" t="str">
        <f t="shared" ref="A19:A30" si="3">IF(OR(B29&lt;&gt;"",J29&lt;&gt;""),CONCATENATE(LEFT(A28,3),IF(MID(A28,4,2)+1&lt;10,CONCATENATE("0",MID(A28,4,2)+1))),"")</f>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67" r:id="rId4">
          <objectPr defaultSize="0" autoPict="0" r:id="rId5">
            <anchor moveWithCells="1" sizeWithCells="1">
              <from>
                <xdr:col>10</xdr:col>
                <xdr:colOff>66675</xdr:colOff>
                <xdr:row>11</xdr:row>
                <xdr:rowOff>28575</xdr:rowOff>
              </from>
              <to>
                <xdr:col>10</xdr:col>
                <xdr:colOff>4629150</xdr:colOff>
                <xdr:row>11</xdr:row>
                <xdr:rowOff>1504950</xdr:rowOff>
              </to>
            </anchor>
          </objectPr>
        </oleObject>
      </mc:Choice>
      <mc:Fallback>
        <oleObject progId="PBrush" shapeId="2067" r:id="rId4"/>
      </mc:Fallback>
    </mc:AlternateContent>
    <mc:AlternateContent xmlns:mc="http://schemas.openxmlformats.org/markup-compatibility/2006">
      <mc:Choice Requires="x14">
        <oleObject progId="PBrush" shapeId="2070" r:id="rId6">
          <objectPr defaultSize="0" autoPict="0" r:id="rId7">
            <anchor moveWithCells="1" sizeWithCells="1">
              <from>
                <xdr:col>10</xdr:col>
                <xdr:colOff>47625</xdr:colOff>
                <xdr:row>13</xdr:row>
                <xdr:rowOff>66675</xdr:rowOff>
              </from>
              <to>
                <xdr:col>10</xdr:col>
                <xdr:colOff>4572000</xdr:colOff>
                <xdr:row>13</xdr:row>
                <xdr:rowOff>1676400</xdr:rowOff>
              </to>
            </anchor>
          </objectPr>
        </oleObject>
      </mc:Choice>
      <mc:Fallback>
        <oleObject progId="PBrush" shapeId="2070" r:id="rId6"/>
      </mc:Fallback>
    </mc:AlternateContent>
    <mc:AlternateContent xmlns:mc="http://schemas.openxmlformats.org/markup-compatibility/2006">
      <mc:Choice Requires="x14">
        <oleObject progId="PBrush" shapeId="2072" r:id="rId8">
          <objectPr defaultSize="0" autoPict="0" r:id="rId9">
            <anchor moveWithCells="1" sizeWithCells="1">
              <from>
                <xdr:col>10</xdr:col>
                <xdr:colOff>666750</xdr:colOff>
                <xdr:row>15</xdr:row>
                <xdr:rowOff>47625</xdr:rowOff>
              </from>
              <to>
                <xdr:col>10</xdr:col>
                <xdr:colOff>3752850</xdr:colOff>
                <xdr:row>15</xdr:row>
                <xdr:rowOff>2752725</xdr:rowOff>
              </to>
            </anchor>
          </objectPr>
        </oleObject>
      </mc:Choice>
      <mc:Fallback>
        <oleObject progId="PBrush" shapeId="2072" r:id="rId8"/>
      </mc:Fallback>
    </mc:AlternateContent>
    <mc:AlternateContent xmlns:mc="http://schemas.openxmlformats.org/markup-compatibility/2006">
      <mc:Choice Requires="x14">
        <oleObject progId="PBrush" shapeId="2076" r:id="rId10">
          <objectPr defaultSize="0" autoPict="0" r:id="rId11">
            <anchor moveWithCells="1" sizeWithCells="1">
              <from>
                <xdr:col>10</xdr:col>
                <xdr:colOff>47625</xdr:colOff>
                <xdr:row>16</xdr:row>
                <xdr:rowOff>47625</xdr:rowOff>
              </from>
              <to>
                <xdr:col>10</xdr:col>
                <xdr:colOff>4572000</xdr:colOff>
                <xdr:row>16</xdr:row>
                <xdr:rowOff>4276725</xdr:rowOff>
              </to>
            </anchor>
          </objectPr>
        </oleObject>
      </mc:Choice>
      <mc:Fallback>
        <oleObject progId="PBrush" shapeId="2076" r:id="rId10"/>
      </mc:Fallback>
    </mc:AlternateContent>
    <mc:AlternateContent xmlns:mc="http://schemas.openxmlformats.org/markup-compatibility/2006">
      <mc:Choice Requires="x14">
        <oleObject progId="PBrush" shapeId="2084" r:id="rId12">
          <objectPr defaultSize="0" r:id="rId13">
            <anchor moveWithCells="1" sizeWithCells="1">
              <from>
                <xdr:col>10</xdr:col>
                <xdr:colOff>333375</xdr:colOff>
                <xdr:row>21</xdr:row>
                <xdr:rowOff>76200</xdr:rowOff>
              </from>
              <to>
                <xdr:col>10</xdr:col>
                <xdr:colOff>4067175</xdr:colOff>
                <xdr:row>21</xdr:row>
                <xdr:rowOff>1628775</xdr:rowOff>
              </to>
            </anchor>
          </objectPr>
        </oleObject>
      </mc:Choice>
      <mc:Fallback>
        <oleObject progId="PBrush" shapeId="2084" r:id="rId12"/>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102" t="s">
        <v>39</v>
      </c>
      <c r="B1" s="103"/>
      <c r="C1" s="103"/>
      <c r="D1" s="103"/>
      <c r="E1" s="103"/>
      <c r="F1" s="104"/>
    </row>
    <row r="2" spans="1:11" x14ac:dyDescent="0.25">
      <c r="A2" s="43" t="s">
        <v>43</v>
      </c>
      <c r="B2" s="44"/>
      <c r="C2" s="105" t="s">
        <v>14</v>
      </c>
      <c r="D2" s="106"/>
      <c r="E2" s="107"/>
      <c r="F2" s="45"/>
    </row>
    <row r="3" spans="1:11" ht="63" x14ac:dyDescent="0.25">
      <c r="A3" s="46" t="s">
        <v>44</v>
      </c>
      <c r="B3" s="44"/>
      <c r="C3" s="111" t="s">
        <v>15</v>
      </c>
      <c r="D3" s="112"/>
      <c r="E3" s="113"/>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14" t="str">
        <f>CONCATENATE(H21,"_",I21,"_",J21,"_CO")</f>
        <v>LE_07_04_CO</v>
      </c>
      <c r="E5" s="115"/>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100" t="str">
        <f>CONCATENATE("SolicitudGrafica_",D5,".xls")</f>
        <v>SolicitudGrafica_LE_07_04_CO.xls</v>
      </c>
      <c r="E7" s="100"/>
      <c r="F7" s="101"/>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102" t="s">
        <v>42</v>
      </c>
      <c r="B13" s="103"/>
      <c r="C13" s="103"/>
      <c r="D13" s="103"/>
      <c r="E13" s="103"/>
      <c r="F13" s="104"/>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105" t="s">
        <v>50</v>
      </c>
      <c r="D15" s="106"/>
      <c r="E15" s="106"/>
      <c r="F15" s="107"/>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108" t="str">
        <f>CONCATENATE(H21,"_",I21,"_",J21,"_",K45)</f>
        <v>LE_07_04_REC10</v>
      </c>
      <c r="E17" s="109"/>
      <c r="F17" s="110"/>
      <c r="J17" s="35">
        <v>14</v>
      </c>
      <c r="K17" s="35">
        <v>14</v>
      </c>
    </row>
    <row r="18" spans="1:11" ht="79.5" thickBot="1" x14ac:dyDescent="0.3">
      <c r="A18" s="46" t="s">
        <v>49</v>
      </c>
      <c r="B18" s="44"/>
      <c r="C18" s="75" t="s">
        <v>145</v>
      </c>
      <c r="D18" s="100" t="str">
        <f>CONCATENATE("SolicitudGrafica_",D17,".xls")</f>
        <v>SolicitudGrafica_LE_07_04_REC10.xls</v>
      </c>
      <c r="E18" s="100"/>
      <c r="F18" s="101"/>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16" t="s">
        <v>57</v>
      </c>
      <c r="B1" s="116" t="s">
        <v>64</v>
      </c>
      <c r="C1" s="116" t="s">
        <v>65</v>
      </c>
      <c r="D1" s="116" t="s">
        <v>6</v>
      </c>
      <c r="E1" s="116" t="s">
        <v>66</v>
      </c>
      <c r="F1" s="116" t="s">
        <v>67</v>
      </c>
      <c r="G1" s="116" t="s">
        <v>68</v>
      </c>
      <c r="H1" s="117" t="s">
        <v>69</v>
      </c>
      <c r="I1" s="117"/>
      <c r="J1" s="117"/>
    </row>
    <row r="2" spans="1:11" x14ac:dyDescent="0.25">
      <c r="A2" s="116"/>
      <c r="B2" s="116"/>
      <c r="C2" s="116"/>
      <c r="D2" s="116"/>
      <c r="E2" s="116"/>
      <c r="F2" s="116"/>
      <c r="G2" s="116"/>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2015-03-15T01:31:26Z</dcterms:modified>
</cp:coreProperties>
</file>