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9" i="1" l="1"/>
  <c r="I19" i="1"/>
  <c r="F19" i="1"/>
  <c r="G19" i="1"/>
  <c r="H19" i="1"/>
  <c r="C20" i="1"/>
  <c r="I20" i="1"/>
  <c r="F20" i="1"/>
  <c r="G20" i="1"/>
  <c r="H20" i="1"/>
  <c r="C21" i="1"/>
  <c r="I21" i="1"/>
  <c r="F21" i="1"/>
  <c r="G21" i="1"/>
  <c r="H21" i="1"/>
  <c r="C22" i="1"/>
  <c r="I22" i="1"/>
  <c r="F22" i="1"/>
  <c r="G22" i="1"/>
  <c r="H22" i="1"/>
  <c r="C23" i="1"/>
  <c r="I23" i="1"/>
  <c r="F23" i="1"/>
  <c r="G23" i="1"/>
  <c r="H23" i="1"/>
  <c r="C18" i="1"/>
  <c r="I18" i="1"/>
  <c r="F18" i="1"/>
  <c r="G18" i="1"/>
  <c r="H18" i="1"/>
  <c r="C17" i="1"/>
  <c r="I17" i="1"/>
  <c r="F17" i="1"/>
  <c r="G17" i="1"/>
  <c r="H17" i="1"/>
  <c r="C16" i="1"/>
  <c r="I16" i="1"/>
  <c r="F16" i="1"/>
  <c r="G16" i="1"/>
  <c r="H16" i="1"/>
  <c r="C15" i="1"/>
  <c r="I15" i="1"/>
  <c r="F15" i="1"/>
  <c r="G15" i="1"/>
  <c r="H15" i="1"/>
  <c r="C14" i="1"/>
  <c r="F13" i="1"/>
  <c r="G13" i="1"/>
  <c r="C13" i="1"/>
  <c r="I11" i="1"/>
  <c r="F11" i="1" s="1"/>
  <c r="G11" i="1" s="1"/>
  <c r="I12" i="1"/>
  <c r="H12" i="1" s="1"/>
  <c r="F12" i="1"/>
  <c r="G12" i="1" s="1"/>
  <c r="C12" i="1"/>
  <c r="A10" i="1"/>
  <c r="F10" i="1" s="1"/>
  <c r="G10" i="1" s="1"/>
  <c r="I14"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0" i="1" s="1"/>
  <c r="H14"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21" i="2"/>
  <c r="I21" i="2"/>
  <c r="J21" i="2"/>
  <c r="K45" i="2"/>
  <c r="D17" i="2"/>
  <c r="D18" i="2"/>
  <c r="D5" i="2"/>
  <c r="D7" i="2"/>
  <c r="F14" i="1"/>
  <c r="G14"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C11" i="1"/>
  <c r="C10" i="1"/>
  <c r="F5" i="1"/>
  <c r="H11" i="1" l="1"/>
</calcChain>
</file>

<file path=xl/sharedStrings.xml><?xml version="1.0" encoding="utf-8"?>
<sst xmlns="http://schemas.openxmlformats.org/spreadsheetml/2006/main" count="294" uniqueCount="182">
  <si>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</si>
  <si>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</si>
  <si>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</si>
  <si>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</si>
  <si>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</si>
  <si>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</si>
  <si>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</si>
  <si>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</si>
  <si>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</si>
  <si>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</si>
  <si>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</si>
  <si>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</si>
  <si>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</si>
  <si>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</si>
  <si>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</si>
  <si>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</si>
  <si>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</si>
  <si>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</si>
  <si>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</si>
  <si>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</si>
  <si>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</si>
  <si>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</si>
  <si>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</si>
  <si>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</si>
  <si>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</si>
  <si>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</si>
  <si>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</si>
  <si>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</si>
  <si>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</si>
  <si>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</si>
  <si>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</si>
  <si>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</si>
  <si>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</si>
  <si>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</si>
  <si>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</si>
  <si>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</si>
  <si>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</si>
  <si>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</si>
  <si>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</si>
  <si>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</si>
  <si>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</si>
  <si>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</si>
  <si>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</si>
  <si>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</si>
  <si>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</si>
  <si>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</si>
  <si>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</si>
  <si>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</si>
  <si>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</si>
  <si>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</si>
  <si>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</si>
  <si>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</si>
  <si>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</si>
  <si>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</si>
  <si>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</si>
  <si>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</si>
  <si>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</si>
  <si>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</si>
  <si>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</si>
  <si>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</si>
  <si>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</si>
  <si>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</si>
  <si>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</si>
  <si>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</si>
  <si>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</si>
  <si>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</si>
  <si>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</si>
  <si>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</si>
  <si>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</si>
  <si>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</si>
  <si>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</si>
  <si>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</si>
  <si>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</si>
  <si>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</si>
  <si>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</si>
  <si>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</si>
  <si>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</si>
  <si>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</si>
  <si>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</si>
  <si>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</si>
  <si>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</si>
  <si>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</si>
  <si>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</si>
  <si>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</si>
  <si>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</si>
  <si>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</si>
  <si>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</si>
  <si>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</si>
  <si>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</si>
  <si>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</si>
  <si>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</si>
  <si>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</si>
  <si>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</si>
  <si>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</si>
  <si>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</si>
  <si>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</si>
  <si>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</si>
  <si>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</si>
  <si>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</si>
  <si>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</si>
  <si>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</si>
  <si>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</si>
  <si>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</si>
  <si>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</si>
  <si>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</si>
  <si>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</si>
  <si>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</si>
  <si>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</si>
  <si>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</si>
  <si>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</si>
  <si>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</si>
  <si>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</si>
  <si>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</si>
  <si>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</si>
  <si>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</si>
  <si>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</si>
  <si>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</si>
  <si>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</si>
  <si>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</si>
  <si>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</si>
  <si>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</si>
  <si>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</si>
  <si>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</si>
  <si>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</si>
  <si>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</si>
  <si>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</si>
  <si>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</si>
  <si>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</si>
  <si>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</si>
  <si>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</si>
  <si>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</si>
  <si>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</si>
  <si>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</si>
  <si>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</si>
  <si>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</si>
  <si>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</si>
  <si>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</si>
  <si>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</si>
  <si>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</si>
  <si>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</si>
  <si>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</si>
  <si>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</si>
  <si>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</si>
  <si>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</si>
  <si>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</si>
  <si>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</si>
  <si>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</si>
  <si>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</si>
  <si>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</si>
  <si>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</si>
  <si>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</si>
  <si>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</si>
  <si>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</si>
  <si>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</si>
  <si>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</si>
  <si>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IMG06</t>
  </si>
  <si>
    <t>IMG07</t>
  </si>
  <si>
    <t>IMG08</t>
  </si>
  <si>
    <t>IMG09</t>
  </si>
  <si>
    <t>MA_11_02_REC220</t>
  </si>
  <si>
    <t>F6</t>
  </si>
  <si>
    <t>Grafica de la funcion f(x)=e^x , su inversa f^-1(x)=lnx</t>
  </si>
  <si>
    <t>ninguna</t>
  </si>
  <si>
    <t>g(x) es logaritmo en base un medio de x</t>
  </si>
  <si>
    <t>Grafica de la función g(x) = Log_(1/2) (x) , la función h(x)=x y f(x)=(1/2)^x en diferentes colores y eticuetas</t>
  </si>
  <si>
    <t>Grafica de la función g(x) =Log_(1/2) (x)</t>
  </si>
  <si>
    <t xml:space="preserve">Grafica de la función tangente de x y arcotangente de x con distintos colores cada una. </t>
  </si>
  <si>
    <t xml:space="preserve">Grafica de la función f(x)=sen(x), donde se destaquen los puntos (π/4,√2/2) y ((-7π)/4,√2/2)  y (9π/4,√2/2) </t>
  </si>
  <si>
    <t>nimguna</t>
  </si>
  <si>
    <t>Grafica de la función Sen(x) solo entre -π/2 y π/2 y la funcion arcsen(x)</t>
  </si>
  <si>
    <t>En colores distintos y cada una con sus etiquetas</t>
  </si>
  <si>
    <t xml:space="preserve">Grafica de la función g(x)=cos(x),  y  las rectas x=0,x=π que parezca las dos rectas verticales y se resalte la función coseno entre las rectas. </t>
  </si>
  <si>
    <t>IMG10</t>
  </si>
  <si>
    <t>IMG11</t>
  </si>
  <si>
    <t>IMG12</t>
  </si>
  <si>
    <t>IMG13</t>
  </si>
  <si>
    <t>IMG14</t>
  </si>
  <si>
    <t>con sus etiquetas  espectivas y en distintos colores</t>
  </si>
  <si>
    <t>Grafica de la función g(x)=cos(x) solo entre -π/2 y π/2 y la función g^-1(x)=arccos(x)</t>
  </si>
  <si>
    <t>Grafica de la función Tan(x),  x=-π/2, x=π/2  , que parezca las rectas verticales se resalte la curva entre las dos rectas verticales</t>
  </si>
  <si>
    <t>Grafica de la funcion f(x)=tan x , y la inversa f^-1(x)=arcotan(x)</t>
  </si>
  <si>
    <t xml:space="preserve">hacer   una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</si>
</sst>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horizontal="left" vertical="center" wrapText="1"/>
    </xf>
    <xf numFmtId="0" fontId="20" fillId="0" borderId="5" xfId="0" applyFont="1" applyBorder="1"/>
    <xf numFmtId="0" fontId="6" fillId="0" borderId="5" xfId="0" applyFont="1" applyBorder="1" applyAlignment="1">
      <alignment vertical="center" wrapText="1"/>
    </xf>
    <xf numFmtId="0" fontId="21" fillId="0" borderId="0" xfId="0" applyFont="1" applyAlignment="1">
      <alignment horizontal="left" vertical="center" wrapText="1" indent="3"/>
    </xf>
    <xf numFmtId="0" fontId="21" fillId="0" borderId="0" xfId="0" applyFont="1" applyAlignment="1">
      <alignment vertical="center"/>
    </xf>
    <xf numFmtId="0" fontId="0" fillId="0" borderId="5" xfId="0" applyBorder="1" applyAlignment="1">
      <alignment wrapText="1"/>
    </xf>
    <xf numFmtId="0" fontId="2" fillId="0" borderId="0"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1610591</xdr:colOff>
      <xdr:row>9</xdr:row>
      <xdr:rowOff>277091</xdr:rowOff>
    </xdr:from>
    <xdr:to>
      <xdr:col>9</xdr:col>
      <xdr:colOff>4810991</xdr:colOff>
      <xdr:row>9</xdr:row>
      <xdr:rowOff>2837411</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86364" y="2251364"/>
          <a:ext cx="3200400" cy="2560320"/>
        </a:xfrm>
        <a:prstGeom prst="rect">
          <a:avLst/>
        </a:prstGeom>
        <a:noFill/>
        <a:ln>
          <a:noFill/>
        </a:ln>
      </xdr:spPr>
    </xdr:pic>
    <xdr:clientData/>
  </xdr:twoCellAnchor>
  <xdr:twoCellAnchor editAs="oneCell">
    <xdr:from>
      <xdr:col>9</xdr:col>
      <xdr:colOff>2060864</xdr:colOff>
      <xdr:row>10</xdr:row>
      <xdr:rowOff>380999</xdr:rowOff>
    </xdr:from>
    <xdr:to>
      <xdr:col>9</xdr:col>
      <xdr:colOff>4346864</xdr:colOff>
      <xdr:row>10</xdr:row>
      <xdr:rowOff>2476500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36637" y="5316681"/>
          <a:ext cx="2286000" cy="209550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1" activePane="bottomLeft" state="frozen"/>
      <selection pane="bottomLeft" activeCell="K12" sqref="K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82" t="s">
        <v>21</v>
      </c>
      <c r="D2" s="83"/>
      <c r="F2" s="75" t="s">
        <v>0</v>
      </c>
      <c r="G2" s="76"/>
      <c r="H2" s="44"/>
      <c r="I2" s="44"/>
      <c r="J2" s="16"/>
    </row>
    <row r="3" spans="1:16" ht="15.75" x14ac:dyDescent="0.25">
      <c r="A3" s="1"/>
      <c r="B3" s="4" t="s">
        <v>8</v>
      </c>
      <c r="C3" s="84">
        <v>11</v>
      </c>
      <c r="D3" s="85"/>
      <c r="F3" s="77"/>
      <c r="G3" s="78"/>
      <c r="H3" s="44"/>
      <c r="I3" s="44"/>
      <c r="J3" s="16"/>
    </row>
    <row r="4" spans="1:16" ht="16.5" x14ac:dyDescent="0.3">
      <c r="A4" s="1"/>
      <c r="B4" s="4" t="s">
        <v>54</v>
      </c>
      <c r="C4" s="84" t="s">
        <v>154</v>
      </c>
      <c r="D4" s="85"/>
      <c r="E4" s="5"/>
      <c r="F4" s="43" t="s">
        <v>55</v>
      </c>
      <c r="G4" s="42" t="s">
        <v>56</v>
      </c>
      <c r="H4" s="44"/>
      <c r="I4" s="44"/>
      <c r="J4" s="16"/>
      <c r="K4" s="16"/>
    </row>
    <row r="5" spans="1:16" ht="16.5" thickBot="1" x14ac:dyDescent="0.3">
      <c r="A5" s="1"/>
      <c r="B5" s="6" t="s">
        <v>1</v>
      </c>
      <c r="C5" s="86" t="s">
        <v>151</v>
      </c>
      <c r="D5" s="87"/>
      <c r="E5" s="5"/>
      <c r="F5" s="41" t="str">
        <f>IF(G4="Recurso","Motor del recurso","")</f>
        <v>Motor del recurso</v>
      </c>
      <c r="G5" s="41" t="s">
        <v>160</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159</v>
      </c>
      <c r="D7" s="27"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5" t="s">
        <v>2</v>
      </c>
      <c r="B9" s="20" t="s">
        <v>9</v>
      </c>
      <c r="C9" s="19" t="s">
        <v>3</v>
      </c>
      <c r="D9" s="19" t="s">
        <v>4</v>
      </c>
      <c r="E9" s="19" t="s">
        <v>5</v>
      </c>
      <c r="F9" s="64" t="s">
        <v>61</v>
      </c>
      <c r="G9" s="64" t="s">
        <v>59</v>
      </c>
      <c r="H9" s="64" t="s">
        <v>60</v>
      </c>
      <c r="I9" s="64" t="s">
        <v>121</v>
      </c>
      <c r="J9" s="20" t="s">
        <v>6</v>
      </c>
      <c r="K9" s="21" t="s">
        <v>7</v>
      </c>
    </row>
    <row r="10" spans="1:16" s="12" customFormat="1" ht="233.25" customHeight="1" x14ac:dyDescent="0.25">
      <c r="A10" s="13" t="str">
        <f>IF(OR(B10&lt;&gt;"",J10&lt;&gt;""),"IMG01","")</f>
        <v>IMG01</v>
      </c>
      <c r="B10" s="68" t="s">
        <v>147</v>
      </c>
      <c r="C10" s="22" t="str">
        <f>IF(OR(B10&lt;&gt;"",J10&lt;&gt;""),IF($G$4="Recurso",CONCATENATE($G$4," ",$G$5),$G$4),"")</f>
        <v>Recurso F6</v>
      </c>
      <c r="D10" s="14" t="s">
        <v>145</v>
      </c>
      <c r="E10" s="14" t="s">
        <v>146</v>
      </c>
      <c r="F10" s="14" t="str">
        <f t="shared" ref="F10:F13" si="0">IF(OR(B10&lt;&gt;"",J10&lt;&gt;""),CONCATENATE($C$7,"_",$A10,IF($G$4="Cuaderno de Estudio","_small",CONCATENATE(IF(I10="","","n"),IF(LEFT($G$5,1)="F",".jpg",".png")))),"")</f>
        <v>MA_11_02_REC220_IMG01.jpg</v>
      </c>
      <c r="G10" s="14" t="str">
        <f>IF(F10&lt;&gt;"",IF($G$4="Recurso",IF(LEFT($G$5,1)="M",VLOOKUP($G$5,'Definición técnica de imagenes'!$A$3:$G$17,5,FALSE),IF($G$5="F1",'Definición técnica de imagenes'!$E$15,'Definición técnica de imagenes'!$F$13)),'Definición técnica de imagenes'!$E$16),"")</f>
        <v>800 x 460 px</v>
      </c>
      <c r="H10" s="14" t="str">
        <f t="shared" ref="H10:H12"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70" t="s">
        <v>181</v>
      </c>
    </row>
    <row r="11" spans="1:16" s="12" customFormat="1" ht="208.5" customHeight="1" x14ac:dyDescent="0.25">
      <c r="A11" s="13" t="s">
        <v>148</v>
      </c>
      <c r="B11" s="23" t="s">
        <v>147</v>
      </c>
      <c r="C11" s="22" t="str">
        <f t="shared" ref="C11:C13" si="2">IF(OR(B11&lt;&gt;"",J11&lt;&gt;""),IF($G$4="Recurso",CONCATENATE($G$4," ",$G$5),$G$4),"")</f>
        <v>Recurso F6</v>
      </c>
      <c r="D11" s="14" t="s">
        <v>145</v>
      </c>
      <c r="E11" s="14" t="s">
        <v>146</v>
      </c>
      <c r="F11" s="14" t="str">
        <f t="shared" si="0"/>
        <v>MA_11_02_REC220_IMG02.jpg</v>
      </c>
      <c r="G11" s="14" t="str">
        <f>IF(F11&lt;&gt;"",IF($G$4="Recurso",IF(LEFT($G$5,1)="M",VLOOKUP($G$5,'Definición técnica de imagenes'!$A$3:$G$17,5,FALSE),IF($G$5="F1",'Definición técnica de imagenes'!$E$15,'Definición técnica de imagenes'!$F$13)),'Definición técnica de imagenes'!$E$16),"")</f>
        <v>800 x 460 px</v>
      </c>
      <c r="H11" s="14" t="str">
        <f t="shared" si="1"/>
        <v/>
      </c>
      <c r="I11" s="14" t="str">
        <f>IF(OR(B11&lt;&gt;"",J11&lt;&gt;""),IF($G$4="Recurso",IF(LEFT($G$5,1)="M",IF(VLOOKUP($G$5,'Definición técnica de imagenes'!$A$3:$G$17,6,FALSE)=0,"",VLOOKUP($G$5,'Definición técnica de imagenes'!$A$3:$G$17,6,FALSE)),IF($G$5="F1","","")),'Definición técnica de imagenes'!$F$16),"")</f>
        <v/>
      </c>
      <c r="J11" s="72"/>
      <c r="K11" s="70" t="s">
        <v>162</v>
      </c>
    </row>
    <row r="12" spans="1:16" s="12" customFormat="1" ht="207.75" customHeight="1" x14ac:dyDescent="0.25">
      <c r="A12" s="13" t="s">
        <v>149</v>
      </c>
      <c r="B12" s="23" t="s">
        <v>147</v>
      </c>
      <c r="C12" s="22" t="str">
        <f t="shared" si="2"/>
        <v>Recurso F6</v>
      </c>
      <c r="D12" s="14" t="s">
        <v>152</v>
      </c>
      <c r="E12" s="14" t="s">
        <v>146</v>
      </c>
      <c r="F12" s="14" t="str">
        <f t="shared" si="0"/>
        <v>MA_11_02_REC220_IMG03.jpg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73"/>
      <c r="K12" s="69"/>
    </row>
    <row r="13" spans="1:16" s="12" customFormat="1" ht="179.25" customHeight="1" x14ac:dyDescent="0.25">
      <c r="A13" s="13" t="s">
        <v>150</v>
      </c>
      <c r="B13" s="24" t="s">
        <v>147</v>
      </c>
      <c r="C13" s="22" t="str">
        <f t="shared" si="2"/>
        <v>Recurso F6</v>
      </c>
      <c r="D13" s="14" t="s">
        <v>145</v>
      </c>
      <c r="E13" s="14" t="s">
        <v>146</v>
      </c>
      <c r="F13" s="14" t="str">
        <f t="shared" si="0"/>
        <v>MA_11_02_REC220_IMG04.jpg</v>
      </c>
      <c r="G13" s="14" t="str">
        <f>IF(F13&lt;&gt;"",IF($G$4="Recurso",IF(LEFT($G$5,1)="M",VLOOKUP($G$5,'Definición técnica de imagenes'!$A$3:$G$17,5,FALSE),IF($G$5="F1",'Definición técnica de imagenes'!$E$15,'Definición técnica de imagenes'!$F$13)),'Definición técnica de imagenes'!$E$16),"")</f>
        <v>800 x 460 px</v>
      </c>
      <c r="H13" s="14"/>
      <c r="I13" s="14"/>
      <c r="J13" s="72" t="s">
        <v>164</v>
      </c>
      <c r="K13" s="70" t="s">
        <v>163</v>
      </c>
    </row>
    <row r="14" spans="1:16" s="12" customFormat="1" ht="213.75" customHeight="1" x14ac:dyDescent="0.25">
      <c r="A14" s="13" t="s">
        <v>153</v>
      </c>
      <c r="B14" s="22" t="s">
        <v>147</v>
      </c>
      <c r="C14" s="22" t="str">
        <f t="shared" ref="C14" si="3">IF(OR(B14&lt;&gt;"",J14&lt;&gt;""),IF($G$4="Recurso",CONCATENATE($G$4," ",$G$5),$G$4),"")</f>
        <v>Recurso F6</v>
      </c>
      <c r="D14" s="14" t="s">
        <v>145</v>
      </c>
      <c r="E14" s="14" t="s">
        <v>146</v>
      </c>
      <c r="F14" s="14" t="str">
        <f t="shared" ref="F14" si="4">IF(OR(B14&lt;&gt;"",J14&lt;&gt;""),CONCATENATE($C$7,"_",$A14,IF($G$4="Cuaderno de Estudio","_small",CONCATENATE(IF(I14="","","n"),IF(LEFT($G$5,1)="F",".jpg",".png")))),"")</f>
        <v>MA_11_02_REC220_IMG05.jpg</v>
      </c>
      <c r="G14" s="14" t="str">
        <f>IF(F14&lt;&gt;"",IF($G$4="Recurso",IF(LEFT($G$5,1)="M",VLOOKUP($G$5,'Definición técnica de imagenes'!$A$3:$G$17,5,FALSE),IF($G$5="F1",'Definición técnica de imagenes'!$E$15,'Definición técnica de imagenes'!$F$13)),'Definición técnica de imagenes'!$E$16),"")</f>
        <v>800 x 460 px</v>
      </c>
      <c r="H14" s="14" t="str">
        <f t="shared" ref="H14" si="5">IF(AND(I14&lt;&gt;"",I14&lt;&gt;0),IF(OR(B14&lt;&gt;"",J14&lt;&gt;""),CONCATENATE($C$7,"_",$A14,IF($G$4="Cuaderno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14" t="s">
        <v>165</v>
      </c>
      <c r="K14" s="71"/>
    </row>
    <row r="15" spans="1:16" s="12" customFormat="1" ht="275.25" customHeight="1" x14ac:dyDescent="0.25">
      <c r="A15" s="13" t="s">
        <v>155</v>
      </c>
      <c r="B15" s="22" t="s">
        <v>147</v>
      </c>
      <c r="C15" s="22" t="str">
        <f t="shared" ref="C15" si="6">IF(OR(B15&lt;&gt;"",J15&lt;&gt;""),IF($G$4="Recurso",CONCATENATE($G$4," ",$G$5),$G$4),"")</f>
        <v>Recurso F6</v>
      </c>
      <c r="D15" s="14" t="s">
        <v>145</v>
      </c>
      <c r="E15" s="14" t="s">
        <v>146</v>
      </c>
      <c r="F15" s="14" t="str">
        <f t="shared" ref="F15" si="7">IF(OR(B15&lt;&gt;"",J15&lt;&gt;""),CONCATENATE($C$7,"_",$A15,IF($G$4="Cuaderno de Estudio","_small",CONCATENATE(IF(I15="","","n"),IF(LEFT($G$5,1)="F",".jpg",".png")))),"")</f>
        <v>MA_11_02_REC220_IMG06.jpg</v>
      </c>
      <c r="G15" s="14" t="str">
        <f>IF(F15&lt;&gt;"",IF($G$4="Recurso",IF(LEFT($G$5,1)="M",VLOOKUP($G$5,'Definición técnica de imagenes'!$A$3:$G$17,5,FALSE),IF($G$5="F1",'Definición técnica de imagenes'!$E$15,'Definición técnica de imagenes'!$F$13)),'Definición técnica de imagenes'!$E$16),"")</f>
        <v>800 x 460 px</v>
      </c>
      <c r="H15" s="14" t="str">
        <f t="shared" ref="H15" si="8">IF(AND(I15&lt;&gt;"",I15&lt;&gt;0),IF(OR(B15&lt;&gt;"",J15&lt;&gt;""),CONCATENATE($C$7,"_",$A15,IF($G$4="Cuaderno de Estudio","_zoom",CONCATENATE("a",IF(LEFT($G$5,1)="F",".jpg",".png")))),""),"")</f>
        <v/>
      </c>
      <c r="I15" s="14" t="str">
        <f>IF(OR(B15&lt;&gt;"",J15&lt;&gt;""),IF($G$4="Recurso",IF(LEFT($G$5,1)="M",IF(VLOOKUP($G$5,'Definición técnica de imagenes'!$A$3:$G$17,6,FALSE)=0,"",VLOOKUP($G$5,'Definición técnica de imagenes'!$A$3:$G$17,6,FALSE)),IF($G$5="F1","","")),'Definición técnica de imagenes'!$F$16),"")</f>
        <v/>
      </c>
      <c r="J15" s="14" t="s">
        <v>161</v>
      </c>
      <c r="K15" s="15"/>
    </row>
    <row r="16" spans="1:16" s="12" customFormat="1" ht="216.75" customHeight="1" x14ac:dyDescent="0.25">
      <c r="A16" s="13" t="s">
        <v>156</v>
      </c>
      <c r="B16" s="22" t="s">
        <v>147</v>
      </c>
      <c r="C16" s="22" t="str">
        <f t="shared" ref="C16" si="9">IF(OR(B16&lt;&gt;"",J16&lt;&gt;""),IF($G$4="Recurso",CONCATENATE($G$4," ",$G$5),$G$4),"")</f>
        <v>Recurso F6</v>
      </c>
      <c r="D16" s="14" t="s">
        <v>145</v>
      </c>
      <c r="E16" s="14" t="s">
        <v>146</v>
      </c>
      <c r="F16" s="14" t="str">
        <f t="shared" ref="F16" si="10">IF(OR(B16&lt;&gt;"",J16&lt;&gt;""),CONCATENATE($C$7,"_",$A16,IF($G$4="Cuaderno de Estudio","_small",CONCATENATE(IF(I16="","","n"),IF(LEFT($G$5,1)="F",".jpg",".png")))),"")</f>
        <v>MA_11_02_REC220_IMG07.jpg</v>
      </c>
      <c r="G16" s="14" t="str">
        <f>IF(F16&lt;&gt;"",IF($G$4="Recurso",IF(LEFT($G$5,1)="M",VLOOKUP($G$5,'Definición técnica de imagenes'!$A$3:$G$17,5,FALSE),IF($G$5="F1",'Definición técnica de imagenes'!$E$15,'Definición técnica de imagenes'!$F$13)),'Definición técnica de imagenes'!$E$16),"")</f>
        <v>800 x 460 px</v>
      </c>
      <c r="H16" s="14" t="str">
        <f t="shared" ref="H16" si="11">IF(AND(I16&lt;&gt;"",I16&lt;&gt;0),IF(OR(B16&lt;&gt;"",J16&lt;&gt;""),CONCATENATE($C$7,"_",$A16,IF($G$4="Cuaderno de Estudio","_zoom",CONCATENATE("a",IF(LEFT($G$5,1)="F",".jpg",".png")))),""),"")</f>
        <v/>
      </c>
      <c r="I16" s="14" t="str">
        <f>IF(OR(B16&lt;&gt;"",J16&lt;&gt;""),IF($G$4="Recurso",IF(LEFT($G$5,1)="M",IF(VLOOKUP($G$5,'Definición técnica de imagenes'!$A$3:$G$17,6,FALSE)=0,"",VLOOKUP($G$5,'Definición técnica de imagenes'!$A$3:$G$17,6,FALSE)),IF($G$5="F1","","")),'Definición técnica de imagenes'!$F$16),"")</f>
        <v/>
      </c>
      <c r="J16" s="72" t="s">
        <v>166</v>
      </c>
      <c r="K16" s="15"/>
    </row>
    <row r="17" spans="1:11" s="12" customFormat="1" ht="192" customHeight="1" x14ac:dyDescent="0.25">
      <c r="A17" s="13" t="s">
        <v>157</v>
      </c>
      <c r="B17" s="22" t="s">
        <v>147</v>
      </c>
      <c r="C17" s="22" t="e">
        <f>IF(OR(B17&lt;&gt;"",#REF!&lt;&gt;""),IF($G$4="Recurso",CONCATENATE($G$4," ",$G$5),$G$4),"")</f>
        <v>#REF!</v>
      </c>
      <c r="D17" s="14" t="s">
        <v>145</v>
      </c>
      <c r="E17" s="14" t="s">
        <v>146</v>
      </c>
      <c r="F17" s="14" t="e">
        <f>IF(OR(B17&lt;&gt;"",#REF!&lt;&gt;""),CONCATENATE($C$7,"_",$A17,IF($G$4="Cuaderno de Estudio","_small",CONCATENATE(IF(I17="","","n"),IF(LEFT($G$5,1)="F",".jpg",".png")))),"")</f>
        <v>#REF!</v>
      </c>
      <c r="G17" s="14" t="e">
        <f>IF(F17&lt;&gt;"",IF($G$4="Recurso",IF(LEFT($G$5,1)="M",VLOOKUP($G$5,'Definición técnica de imagenes'!$A$3:$G$17,5,FALSE),IF($G$5="F1",'Definición técnica de imagenes'!$E$15,'Definición técnica de imagenes'!$F$13)),'Definición técnica de imagenes'!$E$16),"")</f>
        <v>#REF!</v>
      </c>
      <c r="H17" s="14" t="e">
        <f>IF(AND(I17&lt;&gt;"",I17&lt;&gt;0),IF(OR(B17&lt;&gt;"",#REF!&lt;&gt;""),CONCATENATE($C$7,"_",$A17,IF($G$4="Cuaderno de Estudio","_zoom",CONCATENATE("a",IF(LEFT($G$5,1)="F",".jpg",".png")))),""),"")</f>
        <v>#REF!</v>
      </c>
      <c r="I17" s="14" t="e">
        <f>IF(OR(B17&lt;&gt;"",#REF!&lt;&gt;""),IF($G$4="Recurso",IF(LEFT($G$5,1)="M",IF(VLOOKUP($G$5,'Definición técnica de imagenes'!$A$3:$G$17,6,FALSE)=0,"",VLOOKUP($G$5,'Definición técnica de imagenes'!$A$3:$G$17,6,FALSE)),IF($G$5="F1","","")),'Definición técnica de imagenes'!$F$16),"")</f>
        <v>#REF!</v>
      </c>
      <c r="J17" s="14" t="s">
        <v>167</v>
      </c>
      <c r="K17" s="15" t="s">
        <v>168</v>
      </c>
    </row>
    <row r="18" spans="1:11" s="12" customFormat="1" ht="218.25" customHeight="1" x14ac:dyDescent="0.25">
      <c r="A18" s="13" t="s">
        <v>158</v>
      </c>
      <c r="B18" s="22" t="s">
        <v>147</v>
      </c>
      <c r="C18" s="22" t="str">
        <f>IF(OR(B18&lt;&gt;"",J17&lt;&gt;""),IF($G$4="Recurso",CONCATENATE($G$4," ",$G$5),$G$4),"")</f>
        <v>Recurso F6</v>
      </c>
      <c r="D18" s="14" t="s">
        <v>145</v>
      </c>
      <c r="E18" s="14" t="s">
        <v>146</v>
      </c>
      <c r="F18" s="14" t="str">
        <f>IF(OR(B18&lt;&gt;"",J17&lt;&gt;""),CONCATENATE($C$7,"_",$A18,IF($G$4="Cuaderno de Estudio","_small",CONCATENATE(IF(I18="","","n"),IF(LEFT($G$5,1)="F",".jpg",".png")))),"")</f>
        <v>MA_11_02_REC220_IMG09.jpg</v>
      </c>
      <c r="G18" s="14" t="str">
        <f>IF(F18&lt;&gt;"",IF($G$4="Recurso",IF(LEFT($G$5,1)="M",VLOOKUP($G$5,'Definición técnica de imagenes'!$A$3:$G$17,5,FALSE),IF($G$5="F1",'Definición técnica de imagenes'!$E$15,'Definición técnica de imagenes'!$F$13)),'Definición técnica de imagenes'!$E$16),"")</f>
        <v>800 x 460 px</v>
      </c>
      <c r="H18" s="14" t="str">
        <f>IF(AND(I18&lt;&gt;"",I18&lt;&gt;0),IF(OR(B18&lt;&gt;"",J17&lt;&gt;""),CONCATENATE($C$7,"_",$A18,IF($G$4="Cuaderno de Estudio","_zoom",CONCATENATE("a",IF(LEFT($G$5,1)="F",".jpg",".png")))),""),"")</f>
        <v/>
      </c>
      <c r="I18" s="14" t="str">
        <f>IF(OR(B18&lt;&gt;"",J17&lt;&gt;""),IF($G$4="Recurso",IF(LEFT($G$5,1)="M",IF(VLOOKUP($G$5,'Definición técnica de imagenes'!$A$3:$G$17,6,FALSE)=0,"",VLOOKUP($G$5,'Definición técnica de imagenes'!$A$3:$G$17,6,FALSE)),IF($G$5="F1","","")),'Definición técnica de imagenes'!$F$16),"")</f>
        <v/>
      </c>
      <c r="J18" s="74" t="s">
        <v>169</v>
      </c>
      <c r="K18" s="15" t="s">
        <v>170</v>
      </c>
    </row>
    <row r="19" spans="1:11" s="12" customFormat="1" ht="71.25" customHeight="1" x14ac:dyDescent="0.25">
      <c r="A19" s="13" t="s">
        <v>172</v>
      </c>
      <c r="B19" s="22" t="s">
        <v>147</v>
      </c>
      <c r="C19" s="22" t="str">
        <f t="shared" ref="C19:C23" si="12">IF(OR(B19&lt;&gt;"",J18&lt;&gt;""),IF($G$4="Recurso",CONCATENATE($G$4," ",$G$5),$G$4),"")</f>
        <v>Recurso F6</v>
      </c>
      <c r="D19" s="14" t="s">
        <v>145</v>
      </c>
      <c r="E19" s="14" t="s">
        <v>146</v>
      </c>
      <c r="F19" s="14" t="str">
        <f t="shared" ref="F19:F23" si="13">IF(OR(B19&lt;&gt;"",J18&lt;&gt;""),CONCATENATE($C$7,"_",$A19,IF($G$4="Cuaderno de Estudio","_small",CONCATENATE(IF(I19="","","n"),IF(LEFT($G$5,1)="F",".jpg",".png")))),"")</f>
        <v>MA_11_02_REC220_IMG10.jpg</v>
      </c>
      <c r="G19" s="14" t="str">
        <f>IF(F19&lt;&gt;"",IF($G$4="Recurso",IF(LEFT($G$5,1)="M",VLOOKUP($G$5,'Definición técnica de imagenes'!$A$3:$G$17,5,FALSE),IF($G$5="F1",'Definición técnica de imagenes'!$E$15,'Definición técnica de imagenes'!$F$13)),'Definición técnica de imagenes'!$E$16),"")</f>
        <v>800 x 460 px</v>
      </c>
      <c r="H19" s="14" t="str">
        <f t="shared" ref="H19:H23" si="14">IF(AND(I19&lt;&gt;"",I19&lt;&gt;0),IF(OR(B19&lt;&gt;"",J18&lt;&gt;""),CONCATENATE($C$7,"_",$A19,IF($G$4="Cuaderno de Estudio","_zoom",CONCATENATE("a",IF(LEFT($G$5,1)="F",".jpg",".png")))),""),"")</f>
        <v/>
      </c>
      <c r="I19" s="14" t="str">
        <f>IF(OR(B19&lt;&gt;"",J18&lt;&gt;""),IF($G$4="Recurso",IF(LEFT($G$5,1)="M",IF(VLOOKUP($G$5,'Definición técnica de imagenes'!$A$3:$G$17,6,FALSE)=0,"",VLOOKUP($G$5,'Definición técnica de imagenes'!$A$3:$G$17,6,FALSE)),IF($G$5="F1","","")),'Definición técnica de imagenes'!$F$16),"")</f>
        <v/>
      </c>
      <c r="J19" s="14" t="s">
        <v>171</v>
      </c>
      <c r="K19" s="15" t="s">
        <v>162</v>
      </c>
    </row>
    <row r="20" spans="1:11" s="12" customFormat="1" ht="27" x14ac:dyDescent="0.25">
      <c r="A20" s="13" t="s">
        <v>173</v>
      </c>
      <c r="B20" s="22" t="s">
        <v>147</v>
      </c>
      <c r="C20" s="22" t="str">
        <f t="shared" si="12"/>
        <v>Recurso F6</v>
      </c>
      <c r="D20" s="14" t="s">
        <v>145</v>
      </c>
      <c r="E20" s="14" t="s">
        <v>146</v>
      </c>
      <c r="F20" s="14" t="str">
        <f t="shared" si="13"/>
        <v>MA_11_02_REC220_IMG11.jpg</v>
      </c>
      <c r="G20" s="14" t="str">
        <f>IF(F20&lt;&gt;"",IF($G$4="Recurso",IF(LEFT($G$5,1)="M",VLOOKUP($G$5,'Definición técnica de imagenes'!$A$3:$G$17,5,FALSE),IF($G$5="F1",'Definición técnica de imagenes'!$E$15,'Definición técnica de imagenes'!$F$13)),'Definición técnica de imagenes'!$E$16),"")</f>
        <v>800 x 460 px</v>
      </c>
      <c r="H20" s="14" t="str">
        <f t="shared" si="14"/>
        <v/>
      </c>
      <c r="I20" s="14" t="str">
        <f>IF(OR(B20&lt;&gt;"",J19&lt;&gt;""),IF($G$4="Recurso",IF(LEFT($G$5,1)="M",IF(VLOOKUP($G$5,'Definición técnica de imagenes'!$A$3:$G$17,6,FALSE)=0,"",VLOOKUP($G$5,'Definición técnica de imagenes'!$A$3:$G$17,6,FALSE)),IF($G$5="F1","","")),'Definición técnica de imagenes'!$F$16),"")</f>
        <v/>
      </c>
      <c r="J20" s="14" t="s">
        <v>178</v>
      </c>
      <c r="K20" s="15" t="s">
        <v>177</v>
      </c>
    </row>
    <row r="21" spans="1:11" s="12" customFormat="1" ht="27" x14ac:dyDescent="0.25">
      <c r="A21" s="13" t="s">
        <v>174</v>
      </c>
      <c r="B21" s="22" t="s">
        <v>147</v>
      </c>
      <c r="C21" s="22" t="str">
        <f t="shared" si="12"/>
        <v>Recurso F6</v>
      </c>
      <c r="D21" s="14" t="s">
        <v>145</v>
      </c>
      <c r="E21" s="14" t="s">
        <v>146</v>
      </c>
      <c r="F21" s="14" t="str">
        <f t="shared" si="13"/>
        <v>MA_11_02_REC220_IMG12.jpg</v>
      </c>
      <c r="G21" s="14" t="str">
        <f>IF(F21&lt;&gt;"",IF($G$4="Recurso",IF(LEFT($G$5,1)="M",VLOOKUP($G$5,'Definición técnica de imagenes'!$A$3:$G$17,5,FALSE),IF($G$5="F1",'Definición técnica de imagenes'!$E$15,'Definición técnica de imagenes'!$F$13)),'Definición técnica de imagenes'!$E$16),"")</f>
        <v>800 x 460 px</v>
      </c>
      <c r="H21" s="14" t="str">
        <f t="shared" si="14"/>
        <v/>
      </c>
      <c r="I21" s="14" t="str">
        <f>IF(OR(B21&lt;&gt;"",J20&lt;&gt;""),IF($G$4="Recurso",IF(LEFT($G$5,1)="M",IF(VLOOKUP($G$5,'Definición técnica de imagenes'!$A$3:$G$17,6,FALSE)=0,"",VLOOKUP($G$5,'Definición técnica de imagenes'!$A$3:$G$17,6,FALSE)),IF($G$5="F1","","")),'Definición técnica de imagenes'!$F$16),"")</f>
        <v/>
      </c>
      <c r="J21" s="14" t="s">
        <v>179</v>
      </c>
      <c r="K21" s="15"/>
    </row>
    <row r="22" spans="1:11" s="12" customFormat="1" x14ac:dyDescent="0.25">
      <c r="A22" s="13" t="s">
        <v>175</v>
      </c>
      <c r="B22" s="22" t="s">
        <v>147</v>
      </c>
      <c r="C22" s="22" t="str">
        <f t="shared" si="12"/>
        <v>Recurso F6</v>
      </c>
      <c r="D22" s="14" t="s">
        <v>145</v>
      </c>
      <c r="E22" s="14" t="s">
        <v>146</v>
      </c>
      <c r="F22" s="14" t="str">
        <f t="shared" si="13"/>
        <v>MA_11_02_REC220_IMG13.jpg</v>
      </c>
      <c r="G22" s="14" t="str">
        <f>IF(F22&lt;&gt;"",IF($G$4="Recurso",IF(LEFT($G$5,1)="M",VLOOKUP($G$5,'Definición técnica de imagenes'!$A$3:$G$17,5,FALSE),IF($G$5="F1",'Definición técnica de imagenes'!$E$15,'Definición técnica de imagenes'!$F$13)),'Definición técnica de imagenes'!$E$16),"")</f>
        <v>800 x 460 px</v>
      </c>
      <c r="H22" s="14" t="str">
        <f t="shared" si="14"/>
        <v/>
      </c>
      <c r="I22" s="14" t="str">
        <f>IF(OR(B22&lt;&gt;"",J21&lt;&gt;""),IF($G$4="Recurso",IF(LEFT($G$5,1)="M",IF(VLOOKUP($G$5,'Definición técnica de imagenes'!$A$3:$G$17,6,FALSE)=0,"",VLOOKUP($G$5,'Definición técnica de imagenes'!$A$3:$G$17,6,FALSE)),IF($G$5="F1","","")),'Definición técnica de imagenes'!$F$16),"")</f>
        <v/>
      </c>
      <c r="J22" s="14" t="s">
        <v>180</v>
      </c>
      <c r="K22" s="15" t="s">
        <v>162</v>
      </c>
    </row>
    <row r="23" spans="1:11" s="12" customFormat="1" x14ac:dyDescent="0.25">
      <c r="A23" s="13" t="s">
        <v>176</v>
      </c>
      <c r="B23" s="22" t="s">
        <v>147</v>
      </c>
      <c r="C23" s="22" t="str">
        <f t="shared" si="12"/>
        <v>Recurso F6</v>
      </c>
      <c r="D23" s="14" t="s">
        <v>145</v>
      </c>
      <c r="E23" s="14" t="s">
        <v>146</v>
      </c>
      <c r="F23" s="14" t="str">
        <f t="shared" si="13"/>
        <v>MA_11_02_REC220_IMG14.jpg</v>
      </c>
      <c r="G23" s="14" t="str">
        <f>IF(F23&lt;&gt;"",IF($G$4="Recurso",IF(LEFT($G$5,1)="M",VLOOKUP($G$5,'Definición técnica de imagenes'!$A$3:$G$17,5,FALSE),IF($G$5="F1",'Definición técnica de imagenes'!$E$15,'Definición técnica de imagenes'!$F$13)),'Definición técnica de imagenes'!$E$16),"")</f>
        <v>800 x 460 px</v>
      </c>
      <c r="H23" s="14" t="str">
        <f t="shared" si="14"/>
        <v/>
      </c>
      <c r="I23" s="14" t="str">
        <f>IF(OR(B23&lt;&gt;"",J22&lt;&gt;""),IF($G$4="Recurso",IF(LEFT($G$5,1)="M",IF(VLOOKUP($G$5,'Definición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ref="F24:F53" si="15">IF(OR(B24&lt;&gt;"",J24&lt;&gt;""),CONCATENATE($C$7,"_",$A24,IF($G$4="Cuaderno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 t="shared" ref="H24:H53" si="16">IF(AND(I24&lt;&gt;"",I24&lt;&gt;0),IF(OR(B24&lt;&gt;"",J24&lt;&gt;""),CONCATENATE($C$7,"_",$A24,IF($G$4="Cuaderno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5"/>
        <v/>
      </c>
      <c r="G25" s="14" t="str">
        <f>IF(F25&lt;&gt;"",IF($G$4="Recurso",IF(LEFT($G$5,1)="M",VLOOKUP($G$5,'Definición técnica de imagenes'!$A$3:$G$17,5,FALSE),IF($G$5="F1",'Definición técnica de imagenes'!$E$15,'Definición técnica de imagenes'!$F$13)),'Definición técnica de imagenes'!$E$16),"")</f>
        <v/>
      </c>
      <c r="H25" s="14" t="str">
        <f t="shared" si="16"/>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5"/>
        <v/>
      </c>
      <c r="G26" s="14" t="str">
        <f>IF(F26&lt;&gt;"",IF($G$4="Recurso",IF(LEFT($G$5,1)="M",VLOOKUP($G$5,'Definición técnica de imagenes'!$A$3:$G$17,5,FALSE),IF($G$5="F1",'Definición técnica de imagenes'!$E$15,'Definición técnica de imagenes'!$F$13)),'Definición técnica de imagenes'!$E$16),"")</f>
        <v/>
      </c>
      <c r="H26" s="14" t="str">
        <f t="shared" si="16"/>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5"/>
        <v/>
      </c>
      <c r="G27" s="14" t="str">
        <f>IF(F27&lt;&gt;"",IF($G$4="Recurso",IF(LEFT($G$5,1)="M",VLOOKUP($G$5,'Definición técnica de imagenes'!$A$3:$G$17,5,FALSE),IF($G$5="F1",'Definición técnica de imagenes'!$E$15,'Definición técnica de imagenes'!$F$13)),'Definición técnica de imagenes'!$E$16),"")</f>
        <v/>
      </c>
      <c r="H27" s="14" t="str">
        <f t="shared" si="16"/>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5"/>
        <v/>
      </c>
      <c r="G28" s="14" t="str">
        <f>IF(F28&lt;&gt;"",IF($G$4="Recurso",IF(LEFT($G$5,1)="M",VLOOKUP($G$5,'Definición técnica de imagenes'!$A$3:$G$17,5,FALSE),IF($G$5="F1",'Definición técnica de imagenes'!$E$15,'Definición técnica de imagenes'!$F$13)),'Definición técnica de imagenes'!$E$16),"")</f>
        <v/>
      </c>
      <c r="H28" s="14" t="str">
        <f t="shared" si="16"/>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5"/>
        <v/>
      </c>
      <c r="G29" s="14" t="str">
        <f>IF(F29&lt;&gt;"",IF($G$4="Recurso",IF(LEFT($G$5,1)="M",VLOOKUP($G$5,'Definición técnica de imagenes'!$A$3:$G$17,5,FALSE),IF($G$5="F1",'Definición técnica de imagenes'!$E$15,'Definición técnica de imagenes'!$F$13)),'Definición técnica de imagenes'!$E$16),"")</f>
        <v/>
      </c>
      <c r="H29" s="14" t="str">
        <f t="shared" si="16"/>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5"/>
        <v/>
      </c>
      <c r="G30" s="14" t="str">
        <f>IF(F30&lt;&gt;"",IF($G$4="Recurso",IF(LEFT($G$5,1)="M",VLOOKUP($G$5,'Definición técnica de imagenes'!$A$3:$G$17,5,FALSE),IF($G$5="F1",'Definición técnica de imagenes'!$E$15,'Definición técnica de imagenes'!$F$13)),'Definición técnica de imagenes'!$E$16),"")</f>
        <v/>
      </c>
      <c r="H30" s="14" t="str">
        <f t="shared" si="16"/>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5"/>
        <v/>
      </c>
      <c r="G31" s="14" t="str">
        <f>IF(F31&lt;&gt;"",IF($G$4="Recurso",IF(LEFT($G$5,1)="M",VLOOKUP($G$5,'Definición técnica de imagenes'!$A$3:$G$17,5,FALSE),IF($G$5="F1",'Definición técnica de imagenes'!$E$15,'Definición técnica de imagenes'!$F$13)),'Definición técnica de imagenes'!$E$16),"")</f>
        <v/>
      </c>
      <c r="H31" s="14" t="str">
        <f t="shared" si="16"/>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5"/>
        <v/>
      </c>
      <c r="G32" s="14" t="str">
        <f>IF(F32&lt;&gt;"",IF($G$4="Recurso",IF(LEFT($G$5,1)="M",VLOOKUP($G$5,'Definición técnica de imagenes'!$A$3:$G$17,5,FALSE),IF($G$5="F1",'Definición técnica de imagenes'!$E$15,'Definición técnica de imagenes'!$F$13)),'Definición técnica de imagenes'!$E$16),"")</f>
        <v/>
      </c>
      <c r="H32" s="14" t="str">
        <f t="shared" si="16"/>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5"/>
        <v/>
      </c>
      <c r="G33" s="14" t="str">
        <f>IF(F33&lt;&gt;"",IF($G$4="Recurso",IF(LEFT($G$5,1)="M",VLOOKUP($G$5,'Definición técnica de imagenes'!$A$3:$G$17,5,FALSE),IF($G$5="F1",'Definición técnica de imagenes'!$E$15,'Definición técnica de imagenes'!$F$13)),'Definición técnica de imagenes'!$E$16),"")</f>
        <v/>
      </c>
      <c r="H33" s="14" t="str">
        <f t="shared" si="16"/>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5"/>
        <v/>
      </c>
      <c r="G34" s="14" t="str">
        <f>IF(F34&lt;&gt;"",IF($G$4="Recurso",IF(LEFT($G$5,1)="M",VLOOKUP($G$5,'Definición técnica de imagenes'!$A$3:$G$17,5,FALSE),IF($G$5="F1",'Definición técnica de imagenes'!$E$15,'Definición técnica de imagenes'!$F$13)),'Definición técnica de imagenes'!$E$16),"")</f>
        <v/>
      </c>
      <c r="H34" s="14" t="str">
        <f t="shared" si="16"/>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5"/>
        <v/>
      </c>
      <c r="G35" s="14" t="str">
        <f>IF(F35&lt;&gt;"",IF($G$4="Recurso",IF(LEFT($G$5,1)="M",VLOOKUP($G$5,'Definición técnica de imagenes'!$A$3:$G$17,5,FALSE),IF($G$5="F1",'Definición técnica de imagenes'!$E$15,'Definición técnica de imagenes'!$F$13)),'Definición técnica de imagenes'!$E$16),"")</f>
        <v/>
      </c>
      <c r="H35" s="14" t="str">
        <f t="shared" si="16"/>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5"/>
        <v/>
      </c>
      <c r="G36" s="14" t="str">
        <f>IF(F36&lt;&gt;"",IF($G$4="Recurso",IF(LEFT($G$5,1)="M",VLOOKUP($G$5,'Definición técnica de imagenes'!$A$3:$G$17,5,FALSE),IF($G$5="F1",'Definición técnica de imagenes'!$E$15,'Definición técnica de imagenes'!$F$13)),'Definición técnica de imagenes'!$E$16),"")</f>
        <v/>
      </c>
      <c r="H36" s="14" t="str">
        <f t="shared" si="16"/>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5"/>
        <v/>
      </c>
      <c r="G37" s="14" t="str">
        <f>IF(F37&lt;&gt;"",IF($G$4="Recurso",IF(LEFT($G$5,1)="M",VLOOKUP($G$5,'Definición técnica de imagenes'!$A$3:$G$17,5,FALSE),IF($G$5="F1",'Definición técnica de imagenes'!$E$15,'Definición técnica de imagenes'!$F$13)),'Definición técnica de imagenes'!$E$16),"")</f>
        <v/>
      </c>
      <c r="H37" s="14" t="str">
        <f t="shared" si="16"/>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5"/>
        <v/>
      </c>
      <c r="G38" s="14" t="str">
        <f>IF(F38&lt;&gt;"",IF($G$4="Recurso",IF(LEFT($G$5,1)="M",VLOOKUP($G$5,'Definición técnica de imagenes'!$A$3:$G$17,5,FALSE),IF($G$5="F1",'Definición técnica de imagenes'!$E$15,'Definición técnica de imagenes'!$F$13)),'Definición técnica de imagenes'!$E$16),"")</f>
        <v/>
      </c>
      <c r="H38" s="14" t="str">
        <f t="shared" si="16"/>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5"/>
        <v/>
      </c>
      <c r="G39" s="14" t="str">
        <f>IF(F39&lt;&gt;"",IF($G$4="Recurso",IF(LEFT($G$5,1)="M",VLOOKUP($G$5,'Definición técnica de imagenes'!$A$3:$G$17,5,FALSE),IF($G$5="F1",'Definición técnica de imagenes'!$E$15,'Definición técnica de imagenes'!$F$13)),'Definición técnica de imagenes'!$E$16),"")</f>
        <v/>
      </c>
      <c r="H39" s="14" t="str">
        <f t="shared" si="16"/>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5"/>
        <v/>
      </c>
      <c r="G40" s="14" t="str">
        <f>IF(F40&lt;&gt;"",IF($G$4="Recurso",IF(LEFT($G$5,1)="M",VLOOKUP($G$5,'Definición técnica de imagenes'!$A$3:$G$17,5,FALSE),IF($G$5="F1",'Definición técnica de imagenes'!$E$15,'Definición técnica de imagenes'!$F$13)),'Definición técnica de imagenes'!$E$16),"")</f>
        <v/>
      </c>
      <c r="H40" s="14" t="str">
        <f t="shared" si="16"/>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5"/>
        <v/>
      </c>
      <c r="G41" s="14" t="str">
        <f>IF(F41&lt;&gt;"",IF($G$4="Recurso",IF(LEFT($G$5,1)="M",VLOOKUP($G$5,'Definición técnica de imagenes'!$A$3:$G$17,5,FALSE),IF($G$5="F1",'Definición técnica de imagenes'!$E$15,'Definición técnica de imagenes'!$F$13)),'Definición técnica de imagenes'!$E$16),"")</f>
        <v/>
      </c>
      <c r="H41" s="14" t="str">
        <f t="shared" si="16"/>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5"/>
        <v/>
      </c>
      <c r="G42" s="14" t="str">
        <f>IF(F42&lt;&gt;"",IF($G$4="Recurso",IF(LEFT($G$5,1)="M",VLOOKUP($G$5,'Definición técnica de imagenes'!$A$3:$G$17,5,FALSE),IF($G$5="F1",'Definición técnica de imagenes'!$E$15,'Definición técnica de imagenes'!$F$13)),'Definición técnica de imagenes'!$E$16),"")</f>
        <v/>
      </c>
      <c r="H42" s="14" t="str">
        <f t="shared" si="16"/>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5"/>
        <v/>
      </c>
      <c r="G43" s="14" t="str">
        <f>IF(F43&lt;&gt;"",IF($G$4="Recurso",IF(LEFT($G$5,1)="M",VLOOKUP($G$5,'Definición técnica de imagenes'!$A$3:$G$17,5,FALSE),IF($G$5="F1",'Definición técnica de imagenes'!$E$15,'Definición técnica de imagenes'!$F$13)),'Definición técnica de imagenes'!$E$16),"")</f>
        <v/>
      </c>
      <c r="H43" s="14" t="str">
        <f t="shared" si="16"/>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5"/>
        <v/>
      </c>
      <c r="G44" s="14" t="str">
        <f>IF(F44&lt;&gt;"",IF($G$4="Recurso",IF(LEFT($G$5,1)="M",VLOOKUP($G$5,'Definición técnica de imagenes'!$A$3:$G$17,5,FALSE),IF($G$5="F1",'Definición técnica de imagenes'!$E$15,'Definición técnica de imagenes'!$F$13)),'Definición técnica de imagenes'!$E$16),"")</f>
        <v/>
      </c>
      <c r="H44" s="14" t="str">
        <f t="shared" si="16"/>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5"/>
        <v/>
      </c>
      <c r="G45" s="14" t="str">
        <f>IF(F45&lt;&gt;"",IF($G$4="Recurso",IF(LEFT($G$5,1)="M",VLOOKUP($G$5,'Definición técnica de imagenes'!$A$3:$G$17,5,FALSE),IF($G$5="F1",'Definición técnica de imagenes'!$E$15,'Definición técnica de imagenes'!$F$13)),'Definición técnica de imagenes'!$E$16),"")</f>
        <v/>
      </c>
      <c r="H45" s="14" t="str">
        <f t="shared" si="16"/>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5"/>
        <v/>
      </c>
      <c r="G46" s="14" t="str">
        <f>IF(F46&lt;&gt;"",IF($G$4="Recurso",IF(LEFT($G$5,1)="M",VLOOKUP($G$5,'Definición técnica de imagenes'!$A$3:$G$17,5,FALSE),IF($G$5="F1",'Definición técnica de imagenes'!$E$15,'Definición técnica de imagenes'!$F$13)),'Definición técnica de imagenes'!$E$16),"")</f>
        <v/>
      </c>
      <c r="H46" s="14" t="str">
        <f t="shared" si="16"/>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5"/>
        <v/>
      </c>
      <c r="G47" s="14" t="str">
        <f>IF(F47&lt;&gt;"",IF($G$4="Recurso",IF(LEFT($G$5,1)="M",VLOOKUP($G$5,'Definición técnica de imagenes'!$A$3:$G$17,5,FALSE),IF($G$5="F1",'Definición técnica de imagenes'!$E$15,'Definición técnica de imagenes'!$F$13)),'Definición técnica de imagenes'!$E$16),"")</f>
        <v/>
      </c>
      <c r="H47" s="14" t="str">
        <f t="shared" si="16"/>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5"/>
        <v/>
      </c>
      <c r="G48" s="14" t="str">
        <f>IF(F48&lt;&gt;"",IF($G$4="Recurso",IF(LEFT($G$5,1)="M",VLOOKUP($G$5,'Definición técnica de imagenes'!$A$3:$G$17,5,FALSE),IF($G$5="F1",'Definición técnica de imagenes'!$E$15,'Definición técnica de imagenes'!$F$13)),'Definición técnica de imagenes'!$E$16),"")</f>
        <v/>
      </c>
      <c r="H48" s="14" t="str">
        <f t="shared" si="16"/>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5"/>
        <v/>
      </c>
      <c r="G49" s="14" t="str">
        <f>IF(F49&lt;&gt;"",IF($G$4="Recurso",IF(LEFT($G$5,1)="M",VLOOKUP($G$5,'Definición técnica de imagenes'!$A$3:$G$17,5,FALSE),IF($G$5="F1",'Definición técnica de imagenes'!$E$15,'Definición técnica de imagenes'!$F$13)),'Definición técnica de imagenes'!$E$16),"")</f>
        <v/>
      </c>
      <c r="H49" s="14" t="str">
        <f t="shared" si="16"/>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5"/>
        <v/>
      </c>
      <c r="G50" s="14" t="str">
        <f>IF(F50&lt;&gt;"",IF($G$4="Recurso",IF(LEFT($G$5,1)="M",VLOOKUP($G$5,'Definición técnica de imagenes'!$A$3:$G$17,5,FALSE),IF($G$5="F1",'Definición técnica de imagenes'!$E$15,'Definición técnica de imagenes'!$F$13)),'Definición técnica de imagenes'!$E$16),"")</f>
        <v/>
      </c>
      <c r="H50" s="14" t="str">
        <f t="shared" si="16"/>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5"/>
        <v/>
      </c>
      <c r="G51" s="14" t="str">
        <f>IF(F51&lt;&gt;"",IF($G$4="Recurso",IF(LEFT($G$5,1)="M",VLOOKUP($G$5,'Definición técnica de imagenes'!$A$3:$G$17,5,FALSE),IF($G$5="F1",'Definición técnica de imagenes'!$E$15,'Definición técnica de imagenes'!$F$13)),'Definición técnica de imagenes'!$E$16),"")</f>
        <v/>
      </c>
      <c r="H51" s="14" t="str">
        <f t="shared" si="16"/>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5"/>
        <v/>
      </c>
      <c r="G52" s="14" t="str">
        <f>IF(F52&lt;&gt;"",IF($G$4="Recurso",IF(LEFT($G$5,1)="M",VLOOKUP($G$5,'Definición técnica de imagenes'!$A$3:$G$17,5,FALSE),IF($G$5="F1",'Definición técnica de imagenes'!$E$15,'Definición técnica de imagenes'!$F$13)),'Definición técnica de imagenes'!$E$16),"")</f>
        <v/>
      </c>
      <c r="H52" s="14" t="str">
        <f t="shared" si="16"/>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5"/>
        <v/>
      </c>
      <c r="G53" s="14" t="str">
        <f>IF(F53&lt;&gt;"",IF($G$4="Recurso",IF(LEFT($G$5,1)="M",VLOOKUP($G$5,'Definición técnica de imagenes'!$A$3:$G$17,5,FALSE),IF($G$5="F1",'Definición técnica de imagenes'!$E$15,'Definición técnica de imagenes'!$F$13)),'Definición técnica de imagenes'!$E$16),"")</f>
        <v/>
      </c>
      <c r="H53" s="14" t="str">
        <f t="shared" si="16"/>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7">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8">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7"/>
        <v/>
      </c>
      <c r="G55" s="14" t="str">
        <f>IF(F55&lt;&gt;"",IF($G$4="Recurso",IF(LEFT($G$5,1)="M",VLOOKUP($G$5,'Definición técnica de imagenes'!$A$3:$G$17,5,FALSE),IF($G$5="F1",'Definición técnica de imagenes'!$E$15,'Definición técnica de imagenes'!$F$13)),'Definición técnica de imagenes'!$E$16),"")</f>
        <v/>
      </c>
      <c r="H55" s="14" t="str">
        <f t="shared" si="18"/>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7"/>
        <v/>
      </c>
      <c r="G56" s="14" t="str">
        <f>IF(F56&lt;&gt;"",IF($G$4="Recurso",IF(LEFT($G$5,1)="M",VLOOKUP($G$5,'Definición técnica de imagenes'!$A$3:$G$17,5,FALSE),IF($G$5="F1",'Definición técnica de imagenes'!$E$15,'Definición técnica de imagenes'!$F$13)),'Definición técnica de imagenes'!$E$16),"")</f>
        <v/>
      </c>
      <c r="H56" s="14" t="str">
        <f t="shared" si="18"/>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7"/>
        <v/>
      </c>
      <c r="G57" s="14" t="str">
        <f>IF(F57&lt;&gt;"",IF($G$4="Recurso",IF(LEFT($G$5,1)="M",VLOOKUP($G$5,'Definición técnica de imagenes'!$A$3:$G$17,5,FALSE),IF($G$5="F1",'Definición técnica de imagenes'!$E$15,'Definición técnica de imagenes'!$F$13)),'Definición técnica de imagenes'!$E$16),"")</f>
        <v/>
      </c>
      <c r="H57" s="14" t="str">
        <f t="shared" si="18"/>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7"/>
        <v/>
      </c>
      <c r="G58" s="14" t="str">
        <f>IF(F58&lt;&gt;"",IF($G$4="Recurso",IF(LEFT($G$5,1)="M",VLOOKUP($G$5,'Definición técnica de imagenes'!$A$3:$G$17,5,FALSE),IF($G$5="F1",'Definición técnica de imagenes'!$E$15,'Definición técnica de imagenes'!$F$13)),'Definición técnica de imagenes'!$E$16),"")</f>
        <v/>
      </c>
      <c r="H58" s="14" t="str">
        <f t="shared" si="18"/>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7"/>
        <v/>
      </c>
      <c r="G59" s="14" t="str">
        <f>IF(F59&lt;&gt;"",IF($G$4="Recurso",IF(LEFT($G$5,1)="M",VLOOKUP($G$5,'Definición técnica de imagenes'!$A$3:$G$17,5,FALSE),IF($G$5="F1",'Definición técnica de imagenes'!$E$15,'Definición técnica de imagenes'!$F$13)),'Definición técnica de imagenes'!$E$16),"")</f>
        <v/>
      </c>
      <c r="H59" s="14" t="str">
        <f t="shared" si="1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7"/>
        <v/>
      </c>
      <c r="G60" s="14" t="str">
        <f>IF(F60&lt;&gt;"",IF($G$4="Recurso",IF(LEFT($G$5,1)="M",VLOOKUP($G$5,'Definición técnica de imagenes'!$A$3:$G$17,5,FALSE),IF($G$5="F1",'Definición técnica de imagenes'!$E$15,'Definición técnica de imagenes'!$F$13)),'Definición técnica de imagenes'!$E$16),"")</f>
        <v/>
      </c>
      <c r="H60" s="14" t="str">
        <f t="shared" si="1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7"/>
        <v/>
      </c>
      <c r="G61" s="14" t="str">
        <f>IF(F61&lt;&gt;"",IF($G$4="Recurso",IF(LEFT($G$5,1)="M",VLOOKUP($G$5,'Definición técnica de imagenes'!$A$3:$G$17,5,FALSE),IF($G$5="F1",'Definición técnica de imagenes'!$E$15,'Definición técnica de imagenes'!$F$13)),'Definición técnica de imagenes'!$E$16),"")</f>
        <v/>
      </c>
      <c r="H61" s="14" t="str">
        <f t="shared" si="1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7"/>
        <v/>
      </c>
      <c r="G62" s="14" t="str">
        <f>IF(F62&lt;&gt;"",IF($G$4="Recurso",IF(LEFT($G$5,1)="M",VLOOKUP($G$5,'Definición técnica de imagenes'!$A$3:$G$17,5,FALSE),IF($G$5="F1",'Definición técnica de imagenes'!$E$15,'Definición técnica de imagenes'!$F$13)),'Definición técnica de imagenes'!$E$16),"")</f>
        <v/>
      </c>
      <c r="H62" s="14" t="str">
        <f t="shared" si="1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7"/>
        <v/>
      </c>
      <c r="G63" s="14" t="str">
        <f>IF(F63&lt;&gt;"",IF($G$4="Recurso",IF(LEFT($G$5,1)="M",VLOOKUP($G$5,'Definición técnica de imagenes'!$A$3:$G$17,5,FALSE),IF($G$5="F1",'Definición técnica de imagenes'!$E$15,'Definición técnica de imagenes'!$F$13)),'Definición técnica de imagenes'!$E$16),"")</f>
        <v/>
      </c>
      <c r="H63" s="14" t="str">
        <f t="shared" si="1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7"/>
        <v/>
      </c>
      <c r="G64" s="14" t="str">
        <f>IF(F64&lt;&gt;"",IF($G$4="Recurso",IF(LEFT($G$5,1)="M",VLOOKUP($G$5,'Definición técnica de imagenes'!$A$3:$G$17,5,FALSE),IF($G$5="F1",'Definición técnica de imagenes'!$E$15,'Definición técnica de imagenes'!$F$13)),'Definición técnica de imagenes'!$E$16),"")</f>
        <v/>
      </c>
      <c r="H64" s="14" t="str">
        <f t="shared" si="1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7"/>
        <v/>
      </c>
      <c r="G65" s="14" t="str">
        <f>IF(F65&lt;&gt;"",IF($G$4="Recurso",IF(LEFT($G$5,1)="M",VLOOKUP($G$5,'Definición técnica de imagenes'!$A$3:$G$17,5,FALSE),IF($G$5="F1",'Definición técnica de imagenes'!$E$15,'Definición técnica de imagenes'!$F$13)),'Definición técnica de imagenes'!$E$16),"")</f>
        <v/>
      </c>
      <c r="H65" s="14" t="str">
        <f t="shared" si="1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7"/>
        <v/>
      </c>
      <c r="G66" s="14" t="str">
        <f>IF(F66&lt;&gt;"",IF($G$4="Recurso",IF(LEFT($G$5,1)="M",VLOOKUP($G$5,'Definición técnica de imagenes'!$A$3:$G$17,5,FALSE),IF($G$5="F1",'Definición técnica de imagenes'!$E$15,'Definición técnica de imagenes'!$F$13)),'Definición técnica de imagenes'!$E$16),"")</f>
        <v/>
      </c>
      <c r="H66" s="14" t="str">
        <f t="shared" si="1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7"/>
        <v/>
      </c>
      <c r="G67" s="14" t="str">
        <f>IF(F67&lt;&gt;"",IF($G$4="Recurso",IF(LEFT($G$5,1)="M",VLOOKUP($G$5,'Definición técnica de imagenes'!$A$3:$G$17,5,FALSE),IF($G$5="F1",'Definición técnica de imagenes'!$E$15,'Definición técnica de imagenes'!$F$13)),'Definición técnica de imagenes'!$E$16),"")</f>
        <v/>
      </c>
      <c r="H67" s="14" t="str">
        <f t="shared" si="1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7"/>
        <v/>
      </c>
      <c r="G68" s="14" t="str">
        <f>IF(F68&lt;&gt;"",IF($G$4="Recurso",IF(LEFT($G$5,1)="M",VLOOKUP($G$5,'Definición técnica de imagenes'!$A$3:$G$17,5,FALSE),IF($G$5="F1",'Definición técnica de imagenes'!$E$15,'Definición técnica de imagenes'!$F$13)),'Definición técnica de imagenes'!$E$16),"")</f>
        <v/>
      </c>
      <c r="H68" s="14" t="str">
        <f t="shared" si="18"/>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7"/>
        <v/>
      </c>
      <c r="G69" s="14" t="str">
        <f>IF(F69&lt;&gt;"",IF($G$4="Recurso",IF(LEFT($G$5,1)="M",VLOOKUP($G$5,'Definición técnica de imagenes'!$A$3:$G$17,5,FALSE),IF($G$5="F1",'Definición técnica de imagenes'!$E$15,'Definición técnica de imagenes'!$F$13)),'Definición técnica de imagenes'!$E$16),"")</f>
        <v/>
      </c>
      <c r="H69" s="14" t="str">
        <f t="shared" si="18"/>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7"/>
        <v/>
      </c>
      <c r="G70" s="14" t="str">
        <f>IF(F70&lt;&gt;"",IF($G$4="Recurso",IF(LEFT($G$5,1)="M",VLOOKUP($G$5,'Definición técnica de imagenes'!$A$3:$G$17,5,FALSE),IF($G$5="F1",'Definición técnica de imagenes'!$E$15,'Definición técnica de imagenes'!$F$13)),'Definición técnica de imagenes'!$E$16),"")</f>
        <v/>
      </c>
      <c r="H70" s="14" t="str">
        <f t="shared" si="18"/>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7"/>
        <v/>
      </c>
      <c r="G71" s="14" t="str">
        <f>IF(F71&lt;&gt;"",IF($G$4="Recurso",IF(LEFT($G$5,1)="M",VLOOKUP($G$5,'Definición técnica de imagenes'!$A$3:$G$17,5,FALSE),IF($G$5="F1",'Definición técnica de imagenes'!$E$15,'Definición técnica de imagenes'!$F$13)),'Definición técnica de imagenes'!$E$16),"")</f>
        <v/>
      </c>
      <c r="H71" s="14" t="str">
        <f t="shared" si="18"/>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7"/>
        <v/>
      </c>
      <c r="G72" s="14" t="str">
        <f>IF(F72&lt;&gt;"",IF($G$4="Recurso",IF(LEFT($G$5,1)="M",VLOOKUP($G$5,'Definición técnica de imagenes'!$A$3:$G$17,5,FALSE),IF($G$5="F1",'Definición técnica de imagenes'!$E$15,'Definición técnica de imagenes'!$F$13)),'Definición técnica de imagenes'!$E$16),"")</f>
        <v/>
      </c>
      <c r="H72" s="14" t="str">
        <f t="shared" si="18"/>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0" t="s">
        <v>38</v>
      </c>
      <c r="B1" s="91"/>
      <c r="C1" s="91"/>
      <c r="D1" s="91"/>
      <c r="E1" s="91"/>
      <c r="F1" s="92"/>
    </row>
    <row r="2" spans="1:11" x14ac:dyDescent="0.25">
      <c r="A2" s="34" t="s">
        <v>42</v>
      </c>
      <c r="B2" s="35"/>
      <c r="C2" s="93" t="s">
        <v>13</v>
      </c>
      <c r="D2" s="94"/>
      <c r="E2" s="95"/>
      <c r="F2" s="36"/>
    </row>
    <row r="3" spans="1:11" ht="63" x14ac:dyDescent="0.25">
      <c r="A3" s="37" t="s">
        <v>43</v>
      </c>
      <c r="B3" s="35"/>
      <c r="C3" s="99" t="s">
        <v>14</v>
      </c>
      <c r="D3" s="100"/>
      <c r="E3" s="101"/>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02" t="str">
        <f>CONCATENATE(H21,"_",I21,"_",J21,"_CO")</f>
        <v>MA_11_01_CO</v>
      </c>
      <c r="E5" s="103"/>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88" t="str">
        <f>CONCATENATE("SolicitudGrafica_",D5,".xls")</f>
        <v>SolicitudGrafica_MA_11_01_CO.xls</v>
      </c>
      <c r="E7" s="88"/>
      <c r="F7" s="89"/>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90" t="s">
        <v>41</v>
      </c>
      <c r="B13" s="91"/>
      <c r="C13" s="91"/>
      <c r="D13" s="91"/>
      <c r="E13" s="91"/>
      <c r="F13" s="92"/>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93" t="s">
        <v>49</v>
      </c>
      <c r="D15" s="94"/>
      <c r="E15" s="94"/>
      <c r="F15" s="95"/>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96" t="str">
        <f>CONCATENATE(H21,"_",I21,"_",J21,"_",K45)</f>
        <v>MA_11_01_REC10</v>
      </c>
      <c r="E17" s="97"/>
      <c r="F17" s="98"/>
      <c r="J17" s="26">
        <v>14</v>
      </c>
      <c r="K17" s="26">
        <v>14</v>
      </c>
    </row>
    <row r="18" spans="1:11" ht="79.5" thickBot="1" x14ac:dyDescent="0.3">
      <c r="A18" s="37" t="s">
        <v>48</v>
      </c>
      <c r="B18" s="35"/>
      <c r="C18" s="66" t="s">
        <v>128</v>
      </c>
      <c r="D18" s="88" t="str">
        <f>CONCATENATE("SolicitudGrafica_",D17,".xls")</f>
        <v>SolicitudGrafica_MA_11_01_REC10.xls</v>
      </c>
      <c r="E18" s="88"/>
      <c r="F18" s="89"/>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1</v>
      </c>
      <c r="I20" s="26">
        <v>9</v>
      </c>
      <c r="J20" s="26">
        <v>1</v>
      </c>
      <c r="K20" s="26">
        <v>17</v>
      </c>
    </row>
    <row r="21" spans="1:11" x14ac:dyDescent="0.25">
      <c r="H21" s="26" t="str">
        <f>IF(INDEX(H4:H7,H20)=H4,"MA",IF(INDEX(H4:H7,H20)=H5,"CN",IF(INDEX(H4:H7,H20)=H6,"CS",IF(INDEX(H4:H7,H20)=H7,"LE"))))</f>
        <v>MA</v>
      </c>
      <c r="I21" s="26" t="str">
        <f>CONCATENATE(IF((I20+2)&lt;10,"0",""),I20+2)</f>
        <v>11</v>
      </c>
      <c r="J21" s="26" t="str">
        <f>CONCATENATE(IF(J20&lt;10,"0",""),J20)</f>
        <v>01</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2015-04-14T03:56:09Z</dcterms:modified>
</cp:coreProperties>
</file>