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D:\Planeta\"/>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60" windowWidth="19200" windowHeight="889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iterateCount="2" iterateDelta="10"/>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H55" i="1" s="1"/>
  <c r="I56" i="1"/>
  <c r="I57" i="1"/>
  <c r="H57" i="1" s="1"/>
  <c r="I58" i="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H53" i="1"/>
  <c r="H52" i="1"/>
  <c r="H51" i="1"/>
  <c r="H50" i="1"/>
  <c r="H49" i="1"/>
  <c r="H48" i="1"/>
  <c r="H47" i="1"/>
  <c r="H46" i="1"/>
  <c r="H45" i="1"/>
  <c r="H44" i="1"/>
  <c r="H43" i="1"/>
  <c r="H42" i="1"/>
  <c r="H41" i="1"/>
  <c r="H40" i="1"/>
  <c r="H39" i="1"/>
  <c r="H38" i="1"/>
  <c r="H37" i="1"/>
  <c r="H36" i="1"/>
  <c r="H35" i="1"/>
  <c r="H34" i="1"/>
  <c r="H33" i="1"/>
  <c r="H32" i="1"/>
  <c r="H31" i="1"/>
  <c r="H30" i="1"/>
  <c r="H29" i="1"/>
  <c r="H28" i="1"/>
  <c r="H27" i="1"/>
  <c r="H26" i="1"/>
  <c r="H25" i="1"/>
  <c r="H24" i="1"/>
  <c r="H23" i="1"/>
  <c r="H22" i="1"/>
  <c r="H21" i="1"/>
  <c r="H20" i="1"/>
  <c r="K45" i="2"/>
  <c r="J21" i="2"/>
  <c r="I21" i="2"/>
  <c r="H21"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A11" i="1" s="1"/>
  <c r="M8" i="1"/>
  <c r="M7" i="1"/>
  <c r="M6" i="1"/>
  <c r="M5" i="1"/>
  <c r="F5" i="1"/>
  <c r="M4" i="1"/>
  <c r="M3" i="1"/>
  <c r="M2" i="1"/>
  <c r="M1" i="1"/>
  <c r="E9" i="1" s="1"/>
  <c r="D17" i="2" l="1"/>
  <c r="D18" i="2" s="1"/>
  <c r="A12" i="1"/>
  <c r="A13" i="1" s="1"/>
  <c r="H11" i="1"/>
  <c r="F11" i="1"/>
  <c r="G11" i="1" s="1"/>
  <c r="D5" i="2"/>
  <c r="D7" i="2" s="1"/>
  <c r="H10" i="1"/>
  <c r="F10" i="1"/>
  <c r="G10" i="1" s="1"/>
  <c r="F13" i="1" l="1"/>
  <c r="G13" i="1" s="1"/>
  <c r="H13" i="1"/>
  <c r="F12" i="1"/>
  <c r="G12" i="1" s="1"/>
  <c r="H12" i="1"/>
  <c r="A14" i="1"/>
  <c r="F14" i="1" l="1"/>
  <c r="G14" i="1" s="1"/>
  <c r="H14" i="1"/>
  <c r="A15" i="1"/>
  <c r="F15" i="1" l="1"/>
  <c r="G15" i="1" s="1"/>
  <c r="H15" i="1"/>
  <c r="A16" i="1"/>
  <c r="F16" i="1" l="1"/>
  <c r="G16" i="1" s="1"/>
  <c r="H16" i="1"/>
  <c r="A17" i="1"/>
  <c r="F17" i="1" l="1"/>
  <c r="G17" i="1" s="1"/>
  <c r="H17" i="1"/>
  <c r="A18" i="1"/>
  <c r="F18" i="1" l="1"/>
  <c r="G18" i="1" s="1"/>
  <c r="H18" i="1"/>
  <c r="A19" i="1"/>
  <c r="F19" i="1" l="1"/>
  <c r="G19" i="1" s="1"/>
  <c r="H19" i="1"/>
  <c r="A20" i="1"/>
  <c r="F20" i="1" s="1"/>
  <c r="G20" i="1" s="1"/>
  <c r="A21" i="1" l="1"/>
  <c r="F21" i="1" s="1"/>
  <c r="G21" i="1" s="1"/>
  <c r="A22" i="1" l="1"/>
  <c r="F22" i="1" s="1"/>
  <c r="G22" i="1" s="1"/>
  <c r="A23" i="1" l="1"/>
  <c r="F23" i="1" s="1"/>
  <c r="G23" i="1" s="1"/>
  <c r="A24" i="1" l="1"/>
  <c r="F24" i="1" s="1"/>
  <c r="G24" i="1" s="1"/>
  <c r="A25" i="1" l="1"/>
  <c r="F25" i="1" s="1"/>
  <c r="G25" i="1" s="1"/>
  <c r="A26" i="1" l="1"/>
  <c r="F26" i="1" s="1"/>
  <c r="G26" i="1" s="1"/>
  <c r="A27" i="1" l="1"/>
  <c r="F27" i="1" s="1"/>
  <c r="G27" i="1" s="1"/>
  <c r="A28" i="1" l="1"/>
  <c r="F28" i="1" s="1"/>
  <c r="G28" i="1" s="1"/>
  <c r="A29" i="1" l="1"/>
  <c r="F29" i="1" s="1"/>
  <c r="G29" i="1" s="1"/>
  <c r="A30" i="1" l="1"/>
  <c r="F30" i="1" s="1"/>
  <c r="G30" i="1" s="1"/>
  <c r="A31" i="1" l="1"/>
  <c r="F31" i="1" s="1"/>
  <c r="G31" i="1" s="1"/>
  <c r="A32" i="1" l="1"/>
  <c r="F32" i="1" s="1"/>
  <c r="G32" i="1" s="1"/>
  <c r="A33" i="1" l="1"/>
  <c r="F33" i="1" s="1"/>
  <c r="G33" i="1" s="1"/>
  <c r="A34" i="1" l="1"/>
  <c r="F34" i="1" s="1"/>
  <c r="G34" i="1" s="1"/>
  <c r="A35" i="1" l="1"/>
  <c r="F35" i="1" s="1"/>
  <c r="G35" i="1" s="1"/>
  <c r="A36" i="1" l="1"/>
  <c r="F36" i="1" s="1"/>
  <c r="G36" i="1" s="1"/>
  <c r="A37" i="1" l="1"/>
  <c r="F37" i="1" s="1"/>
  <c r="G37" i="1" s="1"/>
  <c r="A38" i="1" l="1"/>
  <c r="F38" i="1" s="1"/>
  <c r="G38" i="1" s="1"/>
  <c r="A39" i="1" l="1"/>
  <c r="F39" i="1" s="1"/>
  <c r="G39" i="1" s="1"/>
  <c r="A40" i="1" l="1"/>
  <c r="F40" i="1" s="1"/>
  <c r="G40" i="1" s="1"/>
  <c r="A41" i="1" l="1"/>
  <c r="F41" i="1" s="1"/>
  <c r="G41" i="1" s="1"/>
  <c r="A42" i="1" l="1"/>
  <c r="F42" i="1" s="1"/>
  <c r="G42" i="1" s="1"/>
  <c r="A43" i="1" l="1"/>
  <c r="F43" i="1" s="1"/>
  <c r="G43" i="1" s="1"/>
  <c r="A44" i="1" l="1"/>
  <c r="F44" i="1" s="1"/>
  <c r="G44" i="1" s="1"/>
  <c r="A45" i="1" l="1"/>
  <c r="F45" i="1" s="1"/>
  <c r="G45" i="1" s="1"/>
  <c r="A46" i="1" l="1"/>
  <c r="F46" i="1" s="1"/>
  <c r="G46" i="1" s="1"/>
  <c r="A47" i="1" l="1"/>
  <c r="F47" i="1" s="1"/>
  <c r="G47" i="1" s="1"/>
  <c r="A48" i="1" l="1"/>
  <c r="F48" i="1" s="1"/>
  <c r="G48" i="1" s="1"/>
  <c r="A49" i="1" l="1"/>
  <c r="F49" i="1" s="1"/>
  <c r="G49" i="1" s="1"/>
  <c r="A50" i="1" l="1"/>
  <c r="F50" i="1" s="1"/>
  <c r="G50" i="1" s="1"/>
  <c r="A51" i="1" l="1"/>
  <c r="F51" i="1" s="1"/>
  <c r="G51" i="1" s="1"/>
  <c r="A52" i="1" l="1"/>
  <c r="F52" i="1" s="1"/>
  <c r="G52" i="1" s="1"/>
  <c r="A53" i="1" l="1"/>
  <c r="F53" i="1" s="1"/>
  <c r="G53" i="1" s="1"/>
  <c r="A54" i="1" l="1"/>
  <c r="F54" i="1" s="1"/>
  <c r="G54" i="1" s="1"/>
  <c r="A55" i="1" l="1"/>
  <c r="F55" i="1" s="1"/>
  <c r="G55" i="1" s="1"/>
  <c r="A56" i="1" l="1"/>
  <c r="F56" i="1" s="1"/>
  <c r="G56" i="1" s="1"/>
  <c r="A57" i="1" l="1"/>
  <c r="F57" i="1" s="1"/>
  <c r="G57" i="1" s="1"/>
  <c r="A58" i="1" l="1"/>
  <c r="F58" i="1" s="1"/>
  <c r="G58" i="1" s="1"/>
  <c r="A59" i="1" l="1"/>
  <c r="F59" i="1" s="1"/>
  <c r="G59" i="1" s="1"/>
  <c r="A60" i="1" l="1"/>
  <c r="A61" i="1" l="1"/>
  <c r="A62" i="1" l="1"/>
</calcChain>
</file>

<file path=xl/sharedStrings.xml><?xml version="1.0" encoding="utf-8"?>
<sst xmlns="http://schemas.openxmlformats.org/spreadsheetml/2006/main" count="384" uniqueCount="193">
  <si>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</si>
  <si>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</si>
  <si>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</si>
  <si>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</si>
  <si>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</si>
  <si>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</si>
  <si>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</si>
  <si>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</si>
  <si>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</si>
  <si>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</si>
  <si>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</si>
  <si>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</si>
  <si>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</si>
  <si>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</si>
  <si>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</si>
  <si>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</si>
  <si>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</si>
  <si>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</si>
  <si>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</si>
  <si>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</si>
  <si>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</si>
  <si>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</si>
  <si>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</si>
  <si>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</si>
  <si>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</si>
  <si>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</si>
  <si>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</si>
  <si>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</si>
  <si>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</si>
  <si>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</si>
  <si>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</si>
  <si>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</si>
  <si>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</si>
  <si>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</si>
  <si>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</si>
  <si>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</si>
  <si>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</si>
  <si>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</si>
  <si>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</si>
  <si>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</si>
  <si>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</si>
  <si>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</si>
  <si>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</si>
  <si>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</si>
  <si>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</si>
  <si>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</si>
  <si>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</si>
  <si>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</si>
  <si>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</si>
  <si>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</si>
  <si>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</si>
  <si>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</si>
  <si>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</si>
  <si>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</si>
  <si>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</si>
  <si>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</si>
  <si>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</si>
  <si>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</si>
  <si>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</si>
  <si>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</si>
  <si>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</si>
  <si>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</si>
  <si>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</si>
  <si>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</si>
  <si>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</si>
  <si>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</si>
  <si>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</si>
  <si>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</si>
  <si>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</si>
  <si>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</si>
  <si>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</si>
  <si>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</si>
  <si>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</si>
  <si>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</si>
  <si>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</si>
  <si>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</si>
  <si>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</si>
  <si>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</si>
  <si>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</si>
  <si>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</si>
  <si>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</si>
  <si>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</si>
  <si>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</si>
  <si>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</si>
  <si>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</si>
  <si>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</si>
  <si>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</si>
  <si>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</si>
  <si>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</si>
  <si>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</si>
  <si>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</si>
  <si>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</si>
  <si>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</si>
  <si>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</si>
  <si>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</si>
  <si>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</si>
  <si>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</si>
  <si>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</si>
  <si>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</si>
  <si>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</si>
  <si>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</si>
  <si>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</si>
  <si>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</si>
  <si>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</si>
  <si>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</si>
  <si>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</si>
  <si>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</si>
  <si>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</si>
  <si>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</si>
  <si>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</si>
  <si>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</si>
  <si>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</si>
  <si>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</si>
  <si>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</si>
  <si>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</si>
  <si>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</si>
  <si>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</si>
  <si>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</si>
  <si>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</si>
  <si>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</si>
  <si>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</si>
  <si>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</si>
  <si>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</si>
  <si>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</si>
  <si>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</si>
  <si>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</si>
  <si>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</si>
  <si>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</si>
  <si>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</si>
  <si>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</si>
  <si>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</si>
  <si>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</si>
  <si>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</si>
  <si>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</si>
  <si>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</si>
  <si>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</si>
  <si>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</si>
  <si>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</si>
  <si>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</si>
  <si>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</si>
  <si>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</si>
  <si>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</si>
  <si>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</si>
  <si>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</si>
  <si>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</si>
  <si>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</si>
  <si>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</si>
  <si>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</si>
  <si>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</si>
  <si>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</si>
  <si>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</si>
  <si>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</si>
  <si>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</si>
  <si>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</si>
  <si>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</si>
  <si>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</si>
  <si>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</si>
  <si>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</si>
  <si>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</si>
  <si>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</si>
  <si>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</si>
  <si>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</si>
  <si>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</si>
  <si>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</si>
  <si>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</si>
  <si>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</si>
  <si>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</si>
  <si>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</si>
  <si>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</si>
  <si>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</si>
  <si>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</si>
  <si>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</si>
  <si>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</si>
  <si>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</si>
  <si>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</si>
  <si>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</si>
  <si>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</si>
  <si>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</si>
  <si>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</si>
  <si>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</si>
  <si>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</si>
  <si>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</si>
  <si>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</si>
  <si>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</si>
  <si>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</si>
  <si>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</si>
  <si>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</si>
  <si>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Fotografía</t>
  </si>
  <si>
    <t>ANDRES GOMEZ</t>
  </si>
  <si>
    <t xml:space="preserve">ver descripcion </t>
  </si>
  <si>
    <t>MA_06_14_REC280</t>
  </si>
  <si>
    <t xml:space="preserve"> Competencias: la estadística en Colombia</t>
  </si>
  <si>
    <t>simple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</si>
</sst>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val="0"/>
</file>

<file path=xl/ctrlProps/ctrlProp2.xml><?xml version="1.0" encoding="utf-8"?>
<formControlPr xmlns="http://schemas.microsoft.com/office/spreadsheetml/2009/9/main" objectType="Drop" dropLines="9" dropStyle="combo" dx="33" fmlaLink="$I$20" fmlaRange="$I$6:$I$14" noThreeD="1" sel="4" val="0"/>
</file>

<file path=xl/ctrlProps/ctrlProp3.xml><?xml version="1.0" encoding="utf-8"?>
<formControlPr xmlns="http://schemas.microsoft.com/office/spreadsheetml/2009/9/main" objectType="Drop" dropLines="16" dropStyle="combo" dx="33" fmlaLink="$J$20" fmlaRange="$J$4:$J$19" noThreeD="1" sel="2"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val="0"/>
</file>

<file path=xl/ctrlProps/ctrlProp6.xml><?xml version="1.0" encoding="utf-8"?>
<formControlPr xmlns="http://schemas.microsoft.com/office/spreadsheetml/2009/9/main" objectType="Drop" dropLines="9" dropStyle="combo" dx="33" fmlaLink="$I$20" fmlaRange="$I$6:$I$14" noThreeD="1" sel="4" val="0"/>
</file>

<file path=xl/ctrlProps/ctrlProp7.xml><?xml version="1.0" encoding="utf-8"?>
<formControlPr xmlns="http://schemas.microsoft.com/office/spreadsheetml/2009/9/main" objectType="Drop" dropLines="16" dropStyle="combo" dx="33" fmlaLink="$J$20" fmlaRange="$J$4:$J$19" noThreeD="1" sel="2"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B1" zoomScale="60" zoomScaleNormal="60" zoomScalePageLayoutView="140" workbookViewId="0">
      <pane ySplit="9" topLeftCell="A15" activePane="bottomLeft" state="frozen"/>
      <selection pane="bottomLeft" activeCell="B15" sqref="B15"/>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F13</v>
      </c>
    </row>
    <row r="2" spans="1:16" ht="15.75" x14ac:dyDescent="0.25">
      <c r="A2" s="1"/>
      <c r="B2" s="3" t="s">
        <v>121</v>
      </c>
      <c r="C2" s="85" t="s">
        <v>21</v>
      </c>
      <c r="D2" s="86"/>
      <c r="F2" s="78" t="s">
        <v>0</v>
      </c>
      <c r="G2" s="79"/>
      <c r="H2" s="58"/>
      <c r="I2" s="58"/>
      <c r="J2" s="14"/>
      <c r="L2" s="2" t="s">
        <v>153</v>
      </c>
      <c r="M2" s="2" t="str">
        <f ca="1">IF($N2&lt;COUNTIF('Definición técnica de imagenes'!$A$3:$A$102,$G$5),OFFSET('Definición técnica de imagenes'!$A$1,MATCH($G$5,'Definición técnica de imagenes'!$A$1:$A$104,0)-1+$N2,1,1,1),"")</f>
        <v>Simple</v>
      </c>
      <c r="N2" s="2">
        <v>0</v>
      </c>
      <c r="O2" s="2" t="str">
        <f>'Definición técnica de imagenes'!A3</f>
        <v>M3A</v>
      </c>
    </row>
    <row r="3" spans="1:16" ht="15.75" x14ac:dyDescent="0.25">
      <c r="A3" s="1"/>
      <c r="B3" s="4" t="s">
        <v>8</v>
      </c>
      <c r="C3" s="87">
        <v>6</v>
      </c>
      <c r="D3" s="88"/>
      <c r="F3" s="80"/>
      <c r="G3" s="81"/>
      <c r="H3" s="58"/>
      <c r="I3" s="38"/>
      <c r="J3" s="14"/>
      <c r="L3" s="2" t="s">
        <v>154</v>
      </c>
      <c r="M3" s="2" t="str">
        <f ca="1">IF($N3&lt;COUNTIF('Definición técnica de imagenes'!$A$3:$A$102,$G$5),OFFSET('Definición técnica de imagenes'!$A$1,MATCH($G$5,'Definición técnica de imagenes'!$A$1:$A$104,0)-1+$N3,1,1,1),"")</f>
        <v>Doble</v>
      </c>
      <c r="N3" s="2">
        <v>1</v>
      </c>
      <c r="O3" s="2" t="str">
        <f>'Definición técnica de imagenes'!A4</f>
        <v>M5A</v>
      </c>
    </row>
    <row r="4" spans="1:16" ht="16.5" x14ac:dyDescent="0.3">
      <c r="A4" s="1"/>
      <c r="B4" s="4" t="s">
        <v>54</v>
      </c>
      <c r="C4" s="87" t="s">
        <v>191</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188</v>
      </c>
      <c r="D5" s="90"/>
      <c r="E5" s="5"/>
      <c r="F5" s="37" t="str">
        <f>IF(G4="Recurso","Motor del recurso","")</f>
        <v>Motor del recurso</v>
      </c>
      <c r="G5" s="71" t="s">
        <v>95</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190</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F13</v>
      </c>
      <c r="F9" s="57" t="s">
        <v>61</v>
      </c>
      <c r="G9" s="57" t="s">
        <v>59</v>
      </c>
      <c r="H9" s="57" t="s">
        <v>60</v>
      </c>
      <c r="I9" s="57" t="s">
        <v>114</v>
      </c>
      <c r="J9" s="18" t="s">
        <v>6</v>
      </c>
      <c r="K9" s="19" t="s">
        <v>7</v>
      </c>
      <c r="O9" s="2" t="str">
        <f>'Definición técnica de imagenes'!A11</f>
        <v>M10B</v>
      </c>
    </row>
    <row r="10" spans="1:16" s="11" customFormat="1" ht="66.75" customHeight="1" x14ac:dyDescent="0.25">
      <c r="A10" s="12" t="str">
        <f>IF(OR(B10&lt;&gt;"",J10&lt;&gt;""),"IMG01","")</f>
        <v>IMG01</v>
      </c>
      <c r="B10" s="62">
        <v>235890817</v>
      </c>
      <c r="C10" s="20" t="str">
        <f t="shared" ref="C10:C41" si="0">IF(OR(B10&lt;&gt;"",J10&lt;&gt;""),IF($G$4="Recurso",CONCATENATE($G$4," ",$G$5),$G$4),"")</f>
        <v>Recurso F13</v>
      </c>
      <c r="D10" s="63" t="s">
        <v>187</v>
      </c>
      <c r="E10" s="63" t="s">
        <v>151</v>
      </c>
      <c r="F10" s="13" t="str">
        <f t="shared" ref="F10" ca="1" si="1">IF(OR(B10&lt;&gt;"",J10&lt;&gt;""),CONCATENATE($C$7,"_",$A10,IF($G$4="Cuaderno de Estudio","_small",CONCATENATE(IF(I10="","","n"),IF(LEFT($G$5,1)="F",".jpg",".png")))),"")</f>
        <v>MA_06_14_REC280_IMG01n.jpg</v>
      </c>
      <c r="G10" s="13" t="str">
        <f ca="1">IF($F10&lt;&gt;"",IF($G$4="Recurso",VLOOKUP($E10,OFFSET('Definición técnica de imagenes'!$A$1,MATCH($G$5,'Definición técnica de imagenes'!$A$1:$A$104,0)-1,1,COUNTIF('Definición técnica de imagenes'!$A$3:$A$102,$G$5),5),5,FALSE),'Definición técnica de imagenes'!$F$16),"")</f>
        <v>240 x 375 px</v>
      </c>
      <c r="H10" s="13" t="str">
        <f t="shared" ref="H10" ca="1" si="2">IF(AND(I10&lt;&gt;"",I10&lt;&gt;0),IF(OR(B10&lt;&gt;"",J10&lt;&gt;""),CONCATENATE($C$7,"_",$A10,IF($G$4="Cuaderno de Estudio","_zoom",CONCATENATE("a",IF(LEFT($G$5,1)="F",".jpg",".png")))),""),"")</f>
        <v>MA_06_14_REC280_IMG01a.jpg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800 x 460 px</v>
      </c>
      <c r="J10" s="63"/>
      <c r="K10" s="64"/>
      <c r="O10" s="2" t="str">
        <f>'Definición técnica de imagenes'!A12</f>
        <v>M12D</v>
      </c>
    </row>
    <row r="11" spans="1:16" s="11" customFormat="1" ht="57" customHeight="1" x14ac:dyDescent="0.25">
      <c r="A11" s="12" t="str">
        <f t="shared" ref="A11:A18" si="3">IF(OR(B11&lt;&gt;"",J11&lt;&gt;""),CONCATENATE(LEFT(A10,3),IF(MID(A10,4,2)+1&lt;10,CONCATENATE("0",MID(A10,4,2)+1))),"")</f>
        <v>IMG02</v>
      </c>
      <c r="B11" s="62">
        <v>160223924</v>
      </c>
      <c r="C11" s="20" t="str">
        <f t="shared" si="0"/>
        <v>Recurso F13</v>
      </c>
      <c r="D11" s="63" t="s">
        <v>187</v>
      </c>
      <c r="E11" s="63" t="s">
        <v>151</v>
      </c>
      <c r="F11" s="13" t="str">
        <f t="shared" ref="F11:F74" ca="1" si="4">IF(OR(B11&lt;&gt;"",J11&lt;&gt;""),CONCATENATE($C$7,"_",$A11,IF($G$4="Cuaderno de Estudio","_small",CONCATENATE(IF(I11="","","n"),IF(LEFT($G$5,1)="F",".jpg",".png")))),"")</f>
        <v>MA_06_14_REC280_IMG02n.jpg</v>
      </c>
      <c r="G11" s="13" t="str">
        <f ca="1">IF($F11&lt;&gt;"",IF($G$4="Recurso",VLOOKUP($E11,OFFSET('Definición técnica de imagenes'!$A$1,MATCH($G$5,'Definición técnica de imagenes'!$A$1:$A$104,0)-1,1,COUNTIF('Definición técnica de imagenes'!$A$3:$A$102,$G$5),5),5,FALSE),'Definición técnica de imagenes'!$F$16),"")</f>
        <v>240 x 375 px</v>
      </c>
      <c r="H11" s="13" t="str">
        <f t="shared" ref="H11:H74" ca="1" si="5">IF(AND(I11&lt;&gt;"",I11&lt;&gt;0),IF(OR(B11&lt;&gt;"",J11&lt;&gt;""),CONCATENATE($C$7,"_",$A11,IF($G$4="Cuaderno de Estudio","_zoom",CONCATENATE("a",IF(LEFT($G$5,1)="F",".jpg",".png")))),""),"")</f>
        <v>MA_06_14_REC280_IMG02a.jpg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800 x 460 px</v>
      </c>
      <c r="J11" s="64"/>
      <c r="K11" s="65"/>
      <c r="O11" s="2" t="str">
        <f>'Definición técnica de imagenes'!A13</f>
        <v>M101</v>
      </c>
    </row>
    <row r="12" spans="1:16" s="11" customFormat="1" ht="65.25" customHeight="1" x14ac:dyDescent="0.25">
      <c r="A12" s="12" t="str">
        <f t="shared" si="3"/>
        <v>IMG03</v>
      </c>
      <c r="B12" s="62">
        <v>327395549</v>
      </c>
      <c r="C12" s="20" t="str">
        <f t="shared" si="0"/>
        <v>Recurso F13</v>
      </c>
      <c r="D12" s="63" t="s">
        <v>187</v>
      </c>
      <c r="E12" s="63" t="s">
        <v>151</v>
      </c>
      <c r="F12" s="13" t="str">
        <f t="shared" ca="1" si="4"/>
        <v>MA_06_14_REC280_IMG03n.jpg</v>
      </c>
      <c r="G12" s="13" t="str">
        <f ca="1">IF($F12&lt;&gt;"",IF($G$4="Recurso",VLOOKUP($E12,OFFSET('Definición técnica de imagenes'!$A$1,MATCH($G$5,'Definición técnica de imagenes'!$A$1:$A$104,0)-1,1,COUNTIF('Definición técnica de imagenes'!$A$3:$A$102,$G$5),5),5,FALSE),'Definición técnica de imagenes'!$F$16),"")</f>
        <v>240 x 375 px</v>
      </c>
      <c r="H12" s="13" t="str">
        <f t="shared" ca="1" si="5"/>
        <v>MA_06_14_REC280_IMG03a.jpg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800 x 460 px</v>
      </c>
      <c r="J12" s="64"/>
      <c r="K12" s="64"/>
      <c r="O12" s="2" t="str">
        <f>'Definición técnica de imagenes'!A18</f>
        <v>Diaporama F1</v>
      </c>
    </row>
    <row r="13" spans="1:16" s="11" customFormat="1" ht="52.5" customHeight="1" x14ac:dyDescent="0.25">
      <c r="A13" s="12" t="str">
        <f t="shared" si="3"/>
        <v>IMG04</v>
      </c>
      <c r="B13" s="62">
        <v>76358113</v>
      </c>
      <c r="C13" s="20" t="str">
        <f t="shared" si="0"/>
        <v>Recurso F13</v>
      </c>
      <c r="D13" s="63" t="s">
        <v>187</v>
      </c>
      <c r="E13" s="63" t="s">
        <v>151</v>
      </c>
      <c r="F13" s="13" t="str">
        <f t="shared" ca="1" si="4"/>
        <v>MA_06_14_REC280_IMG04n.jpg</v>
      </c>
      <c r="G13" s="13" t="str">
        <f ca="1">IF($F13&lt;&gt;"",IF($G$4="Recurso",VLOOKUP($E13,OFFSET('Definición técnica de imagenes'!$A$1,MATCH($G$5,'Definición técnica de imagenes'!$A$1:$A$104,0)-1,1,COUNTIF('Definición técnica de imagenes'!$A$3:$A$102,$G$5),5),5,FALSE),'Definición técnica de imagenes'!$F$16),"")</f>
        <v>240 x 375 px</v>
      </c>
      <c r="H13" s="13" t="str">
        <f t="shared" ca="1" si="5"/>
        <v>MA_06_14_REC280_IMG04a.jpg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800 x 460 px</v>
      </c>
      <c r="J13" s="64"/>
      <c r="K13" s="64"/>
      <c r="O13" s="2" t="str">
        <f>'Definición técnica de imagenes'!A19</f>
        <v>F4</v>
      </c>
    </row>
    <row r="14" spans="1:16" s="11" customFormat="1" ht="60" customHeight="1" x14ac:dyDescent="0.25">
      <c r="A14" s="12" t="str">
        <f t="shared" si="3"/>
        <v>IMG05</v>
      </c>
      <c r="B14" s="62">
        <v>332052113</v>
      </c>
      <c r="C14" s="20" t="str">
        <f t="shared" si="0"/>
        <v>Recurso F13</v>
      </c>
      <c r="D14" s="63" t="s">
        <v>187</v>
      </c>
      <c r="E14" s="63" t="s">
        <v>151</v>
      </c>
      <c r="F14" s="13" t="str">
        <f t="shared" ca="1" si="4"/>
        <v>MA_06_14_REC280_IMG05n.jpg</v>
      </c>
      <c r="G14" s="13" t="str">
        <f ca="1">IF($F14&lt;&gt;"",IF($G$4="Recurso",VLOOKUP($E14,OFFSET('Definición técnica de imagenes'!$A$1,MATCH($G$5,'Definición técnica de imagenes'!$A$1:$A$104,0)-1,1,COUNTIF('Definición técnica de imagenes'!$A$3:$A$102,$G$5),5),5,FALSE),'Definición técnica de imagenes'!$F$16),"")</f>
        <v>240 x 375 px</v>
      </c>
      <c r="H14" s="13" t="str">
        <f t="shared" ca="1" si="5"/>
        <v>MA_06_14_REC280_IMG05a.jpg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800 x 460 px</v>
      </c>
      <c r="J14" s="64"/>
      <c r="K14" s="64"/>
      <c r="O14" s="2" t="str">
        <f>'Definición técnica de imagenes'!A22</f>
        <v>F6</v>
      </c>
    </row>
    <row r="15" spans="1:16" s="11" customFormat="1" ht="50.25" customHeight="1" x14ac:dyDescent="0.25">
      <c r="A15" s="12" t="str">
        <f t="shared" si="3"/>
        <v>IMG06</v>
      </c>
      <c r="B15" s="62">
        <v>338563430</v>
      </c>
      <c r="C15" s="20" t="str">
        <f t="shared" si="0"/>
        <v>Recurso F13</v>
      </c>
      <c r="D15" s="63" t="s">
        <v>187</v>
      </c>
      <c r="E15" s="63" t="s">
        <v>151</v>
      </c>
      <c r="F15" s="13" t="str">
        <f t="shared" ca="1" si="4"/>
        <v>MA_06_14_REC280_IMG06n.jpg</v>
      </c>
      <c r="G15" s="13" t="str">
        <f ca="1">IF($F15&lt;&gt;"",IF($G$4="Recurso",VLOOKUP($E15,OFFSET('Definición técnica de imagenes'!$A$1,MATCH($G$5,'Definición técnica de imagenes'!$A$1:$A$104,0)-1,1,COUNTIF('Definición técnica de imagenes'!$A$3:$A$102,$G$5),5),5,FALSE),'Definición técnica de imagenes'!$F$16),"")</f>
        <v>240 x 375 px</v>
      </c>
      <c r="H15" s="13" t="str">
        <f t="shared" ca="1" si="5"/>
        <v>MA_06_14_REC280_IMG06a.jpg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800 x 460 px</v>
      </c>
      <c r="J15" s="66"/>
      <c r="K15" s="66"/>
      <c r="O15" s="2" t="str">
        <f>'Definición técnica de imagenes'!A24</f>
        <v>F6B</v>
      </c>
    </row>
    <row r="16" spans="1:16" s="11" customFormat="1" ht="42" customHeight="1" x14ac:dyDescent="0.3">
      <c r="A16" s="12" t="str">
        <f t="shared" si="3"/>
        <v>IMG07</v>
      </c>
      <c r="B16" s="62">
        <v>151280948</v>
      </c>
      <c r="C16" s="20" t="str">
        <f t="shared" si="0"/>
        <v>Recurso F13</v>
      </c>
      <c r="D16" s="63" t="s">
        <v>187</v>
      </c>
      <c r="E16" s="63" t="s">
        <v>151</v>
      </c>
      <c r="F16" s="13" t="str">
        <f t="shared" ca="1" si="4"/>
        <v>MA_06_14_REC280_IMG07n.jpg</v>
      </c>
      <c r="G16" s="13" t="str">
        <f ca="1">IF($F16&lt;&gt;"",IF($G$4="Recurso",VLOOKUP($E16,OFFSET('Definición técnica de imagenes'!$A$1,MATCH($G$5,'Definición técnica de imagenes'!$A$1:$A$104,0)-1,1,COUNTIF('Definición técnica de imagenes'!$A$3:$A$102,$G$5),5),5,FALSE),'Definición técnica de imagenes'!$F$16),"")</f>
        <v>240 x 375 px</v>
      </c>
      <c r="H16" s="13" t="str">
        <f t="shared" ca="1" si="5"/>
        <v>MA_06_14_REC280_IMG07a.jpg</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800 x 460 px</v>
      </c>
      <c r="J16" s="67"/>
      <c r="K16" s="68"/>
      <c r="O16" s="2" t="str">
        <f>'Definición técnica de imagenes'!A25</f>
        <v>F7</v>
      </c>
    </row>
    <row r="17" spans="1:15" s="11" customFormat="1" ht="26.25" customHeight="1" x14ac:dyDescent="0.25">
      <c r="A17" s="12" t="str">
        <f t="shared" si="3"/>
        <v>IMG08</v>
      </c>
      <c r="B17" s="62">
        <v>211292326</v>
      </c>
      <c r="C17" s="20" t="str">
        <f t="shared" si="0"/>
        <v>Recurso F13</v>
      </c>
      <c r="D17" s="63" t="s">
        <v>187</v>
      </c>
      <c r="E17" s="63" t="s">
        <v>192</v>
      </c>
      <c r="F17" s="13" t="str">
        <f t="shared" ca="1" si="4"/>
        <v>MA_06_14_REC280_IMG08n.jpg</v>
      </c>
      <c r="G17" s="13" t="str">
        <f ca="1">IF($F17&lt;&gt;"",IF($G$4="Recurso",VLOOKUP($E17,OFFSET('Definición técnica de imagenes'!$A$1,MATCH($G$5,'Definición técnica de imagenes'!$A$1:$A$104,0)-1,1,COUNTIF('Definición técnica de imagenes'!$A$3:$A$102,$G$5),5),5,FALSE),'Definición técnica de imagenes'!$F$16),"")</f>
        <v>240 x 375 px</v>
      </c>
      <c r="H17" s="13" t="str">
        <f t="shared" ca="1" si="5"/>
        <v>MA_06_14_REC280_IMG08a.jpg</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800 x 460 px</v>
      </c>
      <c r="J17" s="66"/>
      <c r="K17" s="66"/>
      <c r="O17" s="2" t="str">
        <f>'Definición técnica de imagenes'!A27</f>
        <v>F7B</v>
      </c>
    </row>
    <row r="18" spans="1:15" s="11" customFormat="1" ht="33.75" customHeigh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25.5" customHeight="1"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ht="42.75" customHeigh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ht="125.25" customHeigh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ht="128.25" customHeigh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ht="117" customHeigh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ht="146.25" customHeigh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ht="156.75" customHeigh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ht="132" customHeigh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ht="128.25" customHeight="1" x14ac:dyDescent="0.25">
      <c r="A56" s="12" t="e">
        <f t="shared" si="8"/>
        <v>#VALUE!</v>
      </c>
      <c r="B56" s="62" t="s">
        <v>189</v>
      </c>
      <c r="C56" s="20" t="str">
        <f t="shared" si="7"/>
        <v>Recurso F13</v>
      </c>
      <c r="D56" s="63"/>
      <c r="E56" s="63"/>
      <c r="F56" s="13" t="e">
        <f t="shared" ca="1" si="4"/>
        <v>#VALUE!</v>
      </c>
      <c r="G56" s="13" t="e">
        <f ca="1">IF($F56&lt;&gt;"",IF($G$4="Recurso",VLOOKUP($E56,OFFSET('Definición técnica de imagenes'!$A$1,MATCH($G$5,'Definición técnica de imagenes'!$A$1:$A$104,0)-1,1,COUNTIF('Definición técnica de imagenes'!$A$3:$A$102,$G$5),5),5,FALSE),'Definición técnica de imagenes'!$F$16),"")</f>
        <v>#VALUE!</v>
      </c>
      <c r="H56" s="13" t="e">
        <f t="shared" ca="1" si="5"/>
        <v>#N/A</v>
      </c>
      <c r="I56" s="13" t="e">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#N/A</v>
      </c>
      <c r="J56" s="63"/>
      <c r="K56" s="65"/>
    </row>
    <row r="57" spans="1:11" s="11" customFormat="1" ht="114.75" customHeight="1" x14ac:dyDescent="0.25">
      <c r="A57" s="12" t="e">
        <f t="shared" si="8"/>
        <v>#VALUE!</v>
      </c>
      <c r="B57" s="62" t="s">
        <v>189</v>
      </c>
      <c r="C57" s="20" t="str">
        <f t="shared" si="7"/>
        <v>Recurso F13</v>
      </c>
      <c r="D57" s="63"/>
      <c r="E57" s="63"/>
      <c r="F57" s="13" t="e">
        <f t="shared" ca="1" si="4"/>
        <v>#VALUE!</v>
      </c>
      <c r="G57" s="13" t="e">
        <f ca="1">IF($F57&lt;&gt;"",IF($G$4="Recurso",VLOOKUP($E57,OFFSET('Definición técnica de imagenes'!$A$1,MATCH($G$5,'Definición técnica de imagenes'!$A$1:$A$104,0)-1,1,COUNTIF('Definición técnica de imagenes'!$A$3:$A$102,$G$5),5),5,FALSE),'Definición técnica de imagenes'!$F$16),"")</f>
        <v>#VALUE!</v>
      </c>
      <c r="H57" s="13" t="e">
        <f t="shared" ca="1" si="5"/>
        <v>#N/A</v>
      </c>
      <c r="I57" s="13" t="e">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#N/A</v>
      </c>
      <c r="J57" s="63"/>
      <c r="K57" s="65"/>
    </row>
    <row r="58" spans="1:11" s="11" customFormat="1" ht="129.75" customHeight="1" x14ac:dyDescent="0.25">
      <c r="A58" s="12" t="e">
        <f t="shared" si="8"/>
        <v>#VALUE!</v>
      </c>
      <c r="B58" s="62" t="s">
        <v>189</v>
      </c>
      <c r="C58" s="20" t="str">
        <f t="shared" si="7"/>
        <v>Recurso F13</v>
      </c>
      <c r="D58" s="63"/>
      <c r="E58" s="63"/>
      <c r="F58" s="13" t="e">
        <f t="shared" ca="1" si="4"/>
        <v>#VALUE!</v>
      </c>
      <c r="G58" s="13" t="e">
        <f ca="1">IF($F58&lt;&gt;"",IF($G$4="Recurso",VLOOKUP($E58,OFFSET('Definición técnica de imagenes'!$A$1,MATCH($G$5,'Definición técnica de imagenes'!$A$1:$A$104,0)-1,1,COUNTIF('Definición técnica de imagenes'!$A$3:$A$102,$G$5),5),5,FALSE),'Definición técnica de imagenes'!$F$16),"")</f>
        <v>#VALUE!</v>
      </c>
      <c r="H58" s="13" t="e">
        <f t="shared" ca="1" si="5"/>
        <v>#N/A</v>
      </c>
      <c r="I58" s="13" t="e">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#N/A</v>
      </c>
      <c r="J58" s="63"/>
      <c r="K58" s="65"/>
    </row>
    <row r="59" spans="1:11" s="11" customFormat="1" ht="138" customHeight="1" x14ac:dyDescent="0.25">
      <c r="A59" s="12" t="e">
        <f t="shared" si="8"/>
        <v>#VALUE!</v>
      </c>
      <c r="B59" s="62" t="s">
        <v>189</v>
      </c>
      <c r="C59" s="20" t="str">
        <f t="shared" si="7"/>
        <v>Recurso F13</v>
      </c>
      <c r="D59" s="63"/>
      <c r="E59" s="63"/>
      <c r="F59" s="13" t="e">
        <f t="shared" ca="1" si="4"/>
        <v>#VALUE!</v>
      </c>
      <c r="G59" s="13" t="e">
        <f ca="1">IF($F59&lt;&gt;"",IF($G$4="Recurso",VLOOKUP($E59,OFFSET('Definición técnica de imagenes'!$A$1,MATCH($G$5,'Definición técnica de imagenes'!$A$1:$A$104,0)-1,1,COUNTIF('Definición técnica de imagenes'!$A$3:$A$102,$G$5),5),5,FALSE),'Definición técnica de imagenes'!$F$16),"")</f>
        <v>#VALUE!</v>
      </c>
      <c r="H59" s="13" t="e">
        <f t="shared" ca="1" si="5"/>
        <v>#N/A</v>
      </c>
      <c r="I59" s="13" t="e">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#N/A</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MA_06_02_CO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SolicitudGrafica_MA_06_02_CO.xls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MA_06_02_REC10</v>
      </c>
      <c r="E17" s="100"/>
      <c r="F17" s="101"/>
      <c r="J17" s="22">
        <v>14</v>
      </c>
      <c r="K17" s="22">
        <v>14</v>
      </c>
    </row>
    <row r="18" spans="1:11" ht="79.5" thickBot="1" x14ac:dyDescent="0.3">
      <c r="A18" s="33" t="s">
        <v>48</v>
      </c>
      <c r="B18" s="31"/>
      <c r="C18" s="59" t="s">
        <v>120</v>
      </c>
      <c r="D18" s="91" t="str">
        <f>CONCATENATE("SolicitudGrafica_",D17,".xls")</f>
        <v>SolicitudGrafica_MA_06_02_REC10.xls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1</v>
      </c>
      <c r="I20" s="22">
        <v>4</v>
      </c>
      <c r="J20" s="22">
        <v>2</v>
      </c>
      <c r="K20" s="22">
        <v>17</v>
      </c>
    </row>
    <row r="21" spans="1:11" x14ac:dyDescent="0.25">
      <c r="H21" s="22" t="str">
        <f>IF(INDEX(H4:H7,H20)=H4,"MA",IF(INDEX(H4:H7,H20)=H5,"CN",IF(INDEX(H4:H7,H20)=H6,"CS",IF(INDEX(H4:H7,H20)=H7,"LE"))))</f>
        <v>MA</v>
      </c>
      <c r="I21" s="22" t="str">
        <f>CONCATENATE(IF((I20+2)&lt;10,"0",""),I20+2)</f>
        <v>06</v>
      </c>
      <c r="J21" s="22" t="str">
        <f>CONCATENATE(IF(J20&lt;10,"0",""),J20)</f>
        <v>02</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3" activePane="bottomLeft" state="frozen"/>
      <selection pane="bottomLeft" activeCell="A46" sqref="A46"/>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andres gomez</dc:creator>
  <cp:lastModifiedBy>Andres Gomez</cp:lastModifiedBy>
  <dcterms:created xsi:type="dcterms:W3CDTF">2014-07-01T23:43:25Z</dcterms:created>
  <dcterms:modified xsi:type="dcterms:W3CDTF">2016-02-12T01:43:30Z</dcterms:modified>
</cp:coreProperties>
</file>