
<file path=[Content_Types].xml><?xml version="1.0" encoding="utf-8"?>
<Types xmlns="http://schemas.openxmlformats.org/package/2006/content-types">
  <Default Extension="xml" ContentType="application/xml"/>
  <Default Extension="jpeg" ContentType="image/jpeg"/>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180" yWindow="0" windowWidth="23180" windowHeight="132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c r="I56" i="1"/>
  <c r="I57" i="1"/>
  <c r="H57" i="1"/>
  <c r="I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A10" i="1"/>
  <c r="A11" i="1"/>
  <c r="A12" i="1"/>
  <c r="A13" i="1"/>
  <c r="A14" i="1"/>
  <c r="A15" i="1"/>
  <c r="A16" i="1"/>
  <c r="A17" i="1"/>
  <c r="A18" i="1"/>
  <c r="A19" i="1"/>
  <c r="H19" i="1"/>
  <c r="H18" i="1"/>
  <c r="H17" i="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1" i="1"/>
  <c r="F11" i="1"/>
  <c r="G11" i="1"/>
  <c r="D5" i="2"/>
  <c r="D7" i="2"/>
  <c r="H10" i="1"/>
  <c r="F10" i="1"/>
  <c r="G10" i="1"/>
  <c r="F13" i="1"/>
  <c r="G13" i="1"/>
  <c r="H13" i="1"/>
  <c r="F12" i="1"/>
  <c r="G12" i="1"/>
  <c r="H12" i="1"/>
  <c r="F14" i="1"/>
  <c r="G14" i="1"/>
  <c r="H14" i="1"/>
  <c r="F15" i="1"/>
  <c r="G15" i="1"/>
  <c r="H15" i="1"/>
  <c r="F16" i="1"/>
  <c r="G16" i="1"/>
  <c r="H16" i="1"/>
  <c r="F17" i="1"/>
  <c r="G17" i="1"/>
  <c r="F18" i="1"/>
  <c r="G18" i="1"/>
  <c r="F19" i="1"/>
  <c r="G19" i="1"/>
  <c r="A20" i="1"/>
  <c r="F20" i="1"/>
  <c r="G20" i="1"/>
  <c r="A21" i="1"/>
  <c r="F21" i="1"/>
  <c r="G21" i="1"/>
  <c r="A22" i="1"/>
  <c r="F22" i="1"/>
  <c r="G22" i="1"/>
  <c r="A23" i="1"/>
  <c r="F23" i="1"/>
  <c r="G23" i="1"/>
  <c r="A24" i="1"/>
  <c r="F24" i="1"/>
  <c r="G24" i="1"/>
  <c r="A25" i="1"/>
  <c r="F25" i="1"/>
  <c r="G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A61" i="1"/>
  <c r="A62" i="1"/>
</calcChain>
</file>

<file path=xl/sharedStrings.xml><?xml version="1.0" encoding="utf-8"?>
<sst xmlns="http://schemas.openxmlformats.org/spreadsheetml/2006/main" count="390" uniqueCount="194">
  <si>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</si>
  <si>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</si>
  <si>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</si>
  <si>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</si>
  <si>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</si>
  <si>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</si>
  <si>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</si>
  <si>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</si>
  <si>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</si>
  <si>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</si>
  <si>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</si>
  <si>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</si>
  <si>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</si>
  <si>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</si>
  <si>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</si>
  <si>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</si>
  <si>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</si>
  <si>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</si>
  <si>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</si>
  <si>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</si>
  <si>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</si>
  <si>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</si>
  <si>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</si>
  <si>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</si>
  <si>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</si>
  <si>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</si>
  <si>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</si>
  <si>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</si>
  <si>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</si>
  <si>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</si>
  <si>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</si>
  <si>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</si>
  <si>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</si>
  <si>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</si>
  <si>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</si>
  <si>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</si>
  <si>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</si>
  <si>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</si>
  <si>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</si>
  <si>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</si>
  <si>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</si>
  <si>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</si>
  <si>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</si>
  <si>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</si>
  <si>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</si>
  <si>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</si>
  <si>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</si>
  <si>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</si>
  <si>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</si>
  <si>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</si>
  <si>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</si>
  <si>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</si>
  <si>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</si>
  <si>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</si>
  <si>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</si>
  <si>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</si>
  <si>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</si>
  <si>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</si>
  <si>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</si>
  <si>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</si>
  <si>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</si>
  <si>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</si>
  <si>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</si>
  <si>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</si>
  <si>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</si>
  <si>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</si>
  <si>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</si>
  <si>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</si>
  <si>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</si>
  <si>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</si>
  <si>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</si>
  <si>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</si>
  <si>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</si>
  <si>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</si>
  <si>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</si>
  <si>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</si>
  <si>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</si>
  <si>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</si>
  <si>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</si>
  <si>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</si>
  <si>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</si>
  <si>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</si>
  <si>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</si>
  <si>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</si>
  <si>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</si>
  <si>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</si>
  <si>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</si>
  <si>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</si>
  <si>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</si>
  <si>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</si>
  <si>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</si>
  <si>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</si>
  <si>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</si>
  <si>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</si>
  <si>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</si>
  <si>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</si>
  <si>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</si>
  <si>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</si>
  <si>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</si>
  <si>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</si>
  <si>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</si>
  <si>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</si>
  <si>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</si>
  <si>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</si>
  <si>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</si>
  <si>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</si>
  <si>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</si>
  <si>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</si>
  <si>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</si>
  <si>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</si>
  <si>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</si>
  <si>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</si>
  <si>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</si>
  <si>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</si>
  <si>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</si>
  <si>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</si>
  <si>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</si>
  <si>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</si>
  <si>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</si>
  <si>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</si>
  <si>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</si>
  <si>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</si>
  <si>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</si>
  <si>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</si>
  <si>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</si>
  <si>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</si>
  <si>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</si>
  <si>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</si>
  <si>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</si>
  <si>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</si>
  <si>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</si>
  <si>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</si>
  <si>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</si>
  <si>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</si>
  <si>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</si>
  <si>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</si>
  <si>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</si>
  <si>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</si>
  <si>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</si>
  <si>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</si>
  <si>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</si>
  <si>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</si>
  <si>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</si>
  <si>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</si>
  <si>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</si>
  <si>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</si>
  <si>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</si>
  <si>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</si>
  <si>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</si>
  <si>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</si>
  <si>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</si>
  <si>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</si>
  <si>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</si>
  <si>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</si>
  <si>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</si>
  <si>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</si>
  <si>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</si>
  <si>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</si>
  <si>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</si>
  <si>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</si>
  <si>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</si>
  <si>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</si>
  <si>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</si>
  <si>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</si>
  <si>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</si>
  <si>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</si>
  <si>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</si>
  <si>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</si>
  <si>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</si>
  <si>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</si>
  <si>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</si>
  <si>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</si>
  <si>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</si>
  <si>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</si>
  <si>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</si>
  <si>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</si>
  <si>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</si>
  <si>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</si>
  <si>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</si>
  <si>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</si>
  <si>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</si>
  <si>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</si>
  <si>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</si>
  <si>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</si>
  <si>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</si>
  <si>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</si>
  <si>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</si>
  <si>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</si>
  <si>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 xml:space="preserve">ver descripcion </t>
  </si>
  <si>
    <t>Ilustración</t>
  </si>
  <si>
    <t>Fotografía</t>
  </si>
  <si>
    <t>MA_06_14_REC310</t>
  </si>
  <si>
    <t>Evaluación</t>
  </si>
  <si>
    <t>Por favor la f van en minúscula y en itálica. Igual la r va en itálica.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</si>
</sst>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jpe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9</xdr:col>
      <xdr:colOff>333375</xdr:colOff>
      <xdr:row>9</xdr:row>
      <xdr:rowOff>195792</xdr:rowOff>
    </xdr:from>
    <xdr:to>
      <xdr:col>9</xdr:col>
      <xdr:colOff>4766179</xdr:colOff>
      <xdr:row>10</xdr:row>
      <xdr:rowOff>66340</xdr:rowOff>
    </xdr:to>
    <xdr:pic>
      <xdr:nvPicPr>
        <xdr:cNvPr id="2" name="Imagen 1"/>
        <xdr:cNvPicPr>
          <a:picLocks noChangeAspect="1"/>
        </xdr:cNvPicPr>
      </xdr:nvPicPr>
      <xdr:blipFill>
        <a:blip xmlns:r="http://schemas.openxmlformats.org/officeDocument/2006/relationships" r:embed="rId1"/>
        <a:stretch>
          <a:fillRect/>
        </a:stretch>
      </xdr:blipFill>
      <xdr:spPr>
        <a:xfrm>
          <a:off x="14028208" y="2312459"/>
          <a:ext cx="4432804" cy="2685714"/>
        </a:xfrm>
        <a:prstGeom prst="rect">
          <a:avLst/>
        </a:prstGeom>
      </xdr:spPr>
    </xdr:pic>
    <xdr:clientData/>
  </xdr:twoCellAnchor>
  <xdr:twoCellAnchor>
    <xdr:from>
      <xdr:col>9</xdr:col>
      <xdr:colOff>114300</xdr:colOff>
      <xdr:row>13</xdr:row>
      <xdr:rowOff>142240</xdr:rowOff>
    </xdr:from>
    <xdr:to>
      <xdr:col>9</xdr:col>
      <xdr:colOff>3615055</xdr:colOff>
      <xdr:row>14</xdr:row>
      <xdr:rowOff>2540</xdr:rowOff>
    </xdr:to>
    <xdr:grpSp>
      <xdr:nvGrpSpPr>
        <xdr:cNvPr id="5" name="Agrupar 4"/>
        <xdr:cNvGrpSpPr/>
      </xdr:nvGrpSpPr>
      <xdr:grpSpPr>
        <a:xfrm>
          <a:off x="13820140" y="6695440"/>
          <a:ext cx="3500755" cy="2400300"/>
          <a:chOff x="114300" y="142240"/>
          <a:chExt cx="3500755" cy="2400300"/>
        </a:xfrm>
      </xdr:grpSpPr>
      <xdr:pic>
        <xdr:nvPicPr>
          <xdr:cNvPr id="8" name="Imagen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240" y="142240"/>
            <a:ext cx="3472815" cy="2400300"/>
          </a:xfrm>
          <a:prstGeom prst="rect">
            <a:avLst/>
          </a:prstGeom>
          <a:noFill/>
          <a:ln>
            <a:noFill/>
          </a:ln>
          <a:extLst>
            <a:ext uri="{FAA26D3D-D897-4be2-8F04-BA451C77F1D7}">
              <ma14:placeholderFlag xmlns:ma14="http://schemas.microsoft.com/office/mac/drawingml/2011/main"/>
            </a:ext>
          </a:extLst>
        </xdr:spPr>
      </xdr:pic>
      <xdr:pic>
        <xdr:nvPicPr>
          <xdr:cNvPr id="9" name="Imagen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4300" y="685800"/>
            <a:ext cx="1932305" cy="897255"/>
          </a:xfrm>
          <a:prstGeom prst="rect">
            <a:avLst/>
          </a:prstGeom>
          <a:noFill/>
          <a:ln>
            <a:noFill/>
          </a:ln>
          <a:extLst>
            <a:ext uri="{FAA26D3D-D897-4be2-8F04-BA451C77F1D7}">
              <ma14:placeholderFlag xmlns:ma14="http://schemas.microsoft.com/office/mac/drawingml/2011/main"/>
            </a:ext>
          </a:extLst>
        </xdr:spPr>
      </xdr:pic>
    </xdr:grpSp>
    <xdr:clientData/>
  </xdr:twoCellAnchor>
  <xdr:twoCellAnchor>
    <xdr:from>
      <xdr:col>1</xdr:col>
      <xdr:colOff>0</xdr:colOff>
      <xdr:row>15</xdr:row>
      <xdr:rowOff>0</xdr:rowOff>
    </xdr:from>
    <xdr:to>
      <xdr:col>3</xdr:col>
      <xdr:colOff>205105</xdr:colOff>
      <xdr:row>16</xdr:row>
      <xdr:rowOff>144780</xdr:rowOff>
    </xdr:to>
    <xdr:grpSp>
      <xdr:nvGrpSpPr>
        <xdr:cNvPr id="10" name="Agrupar 9"/>
        <xdr:cNvGrpSpPr/>
      </xdr:nvGrpSpPr>
      <xdr:grpSpPr>
        <a:xfrm>
          <a:off x="538480" y="9591040"/>
          <a:ext cx="3425825" cy="2390140"/>
          <a:chOff x="0" y="0"/>
          <a:chExt cx="3425825" cy="2390140"/>
        </a:xfrm>
      </xdr:grpSpPr>
      <xdr:pic>
        <xdr:nvPicPr>
          <xdr:cNvPr id="11" name="Imagen 1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0"/>
            <a:ext cx="3425825" cy="2390140"/>
          </a:xfrm>
          <a:prstGeom prst="rect">
            <a:avLst/>
          </a:prstGeom>
          <a:noFill/>
          <a:ln>
            <a:noFill/>
          </a:ln>
          <a:extLst>
            <a:ext uri="{FAA26D3D-D897-4be2-8F04-BA451C77F1D7}">
              <ma14:placeholderFlag xmlns:ma14="http://schemas.microsoft.com/office/mac/drawingml/2011/main"/>
            </a:ext>
          </a:extLst>
        </xdr:spPr>
      </xdr:pic>
      <xdr:pic>
        <xdr:nvPicPr>
          <xdr:cNvPr id="12" name="Imagen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43000" y="228600"/>
            <a:ext cx="2191385" cy="889000"/>
          </a:xfrm>
          <a:prstGeom prst="rect">
            <a:avLst/>
          </a:prstGeom>
          <a:noFill/>
          <a:ln>
            <a:noFill/>
          </a:ln>
          <a:extLst>
            <a:ext uri="{FAA26D3D-D897-4be2-8F04-BA451C77F1D7}">
              <ma14:placeholderFlag xmlns:ma14="http://schemas.microsoft.com/office/mac/drawingml/2011/main"/>
            </a:ext>
          </a:extLst>
        </xdr:spPr>
      </xdr:pic>
    </xdr:grpSp>
    <xdr:clientData/>
  </xdr:twoCellAnchor>
  <xdr:twoCellAnchor>
    <xdr:from>
      <xdr:col>9</xdr:col>
      <xdr:colOff>934721</xdr:colOff>
      <xdr:row>15</xdr:row>
      <xdr:rowOff>274320</xdr:rowOff>
    </xdr:from>
    <xdr:to>
      <xdr:col>9</xdr:col>
      <xdr:colOff>4064001</xdr:colOff>
      <xdr:row>16</xdr:row>
      <xdr:rowOff>134620</xdr:rowOff>
    </xdr:to>
    <xdr:grpSp>
      <xdr:nvGrpSpPr>
        <xdr:cNvPr id="13" name="Agrupar 12"/>
        <xdr:cNvGrpSpPr/>
      </xdr:nvGrpSpPr>
      <xdr:grpSpPr>
        <a:xfrm>
          <a:off x="14640561" y="9865360"/>
          <a:ext cx="3129280" cy="2105660"/>
          <a:chOff x="0" y="0"/>
          <a:chExt cx="3425825" cy="2390140"/>
        </a:xfrm>
      </xdr:grpSpPr>
      <xdr:pic>
        <xdr:nvPicPr>
          <xdr:cNvPr id="14" name="Imagen 1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0"/>
            <a:ext cx="3425825" cy="2390140"/>
          </a:xfrm>
          <a:prstGeom prst="rect">
            <a:avLst/>
          </a:prstGeom>
          <a:noFill/>
          <a:ln>
            <a:noFill/>
          </a:ln>
          <a:extLst>
            <a:ext uri="{FAA26D3D-D897-4be2-8F04-BA451C77F1D7}">
              <ma14:placeholderFlag xmlns:ma14="http://schemas.microsoft.com/office/mac/drawingml/2011/main"/>
            </a:ext>
          </a:extLst>
        </xdr:spPr>
      </xdr:pic>
      <xdr:pic>
        <xdr:nvPicPr>
          <xdr:cNvPr id="15" name="Imagen 14"/>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43000" y="228600"/>
            <a:ext cx="2191385" cy="889000"/>
          </a:xfrm>
          <a:prstGeom prst="rect">
            <a:avLst/>
          </a:prstGeom>
          <a:noFill/>
          <a:ln>
            <a:noFill/>
          </a:ln>
          <a:extLst>
            <a:ext uri="{FAA26D3D-D897-4be2-8F04-BA451C77F1D7}">
              <ma14:placeholderFlag xmlns:ma14="http://schemas.microsoft.com/office/mac/drawingml/2011/main"/>
            </a:ext>
          </a:extLst>
        </xdr:spPr>
      </xdr:pic>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G1" zoomScale="125" zoomScaleNormal="125" zoomScalePageLayoutView="125" workbookViewId="0">
      <pane ySplit="9" topLeftCell="A10" activePane="bottomLeft" state="frozen"/>
      <selection pane="bottomLeft" activeCell="G4" sqref="G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69.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5" thickBot="1">
      <c r="A1" s="1"/>
      <c r="B1" s="1"/>
      <c r="C1" s="1"/>
      <c r="D1" s="1"/>
      <c r="F1" s="1"/>
      <c r="G1" s="1"/>
      <c r="H1" s="38"/>
      <c r="I1" s="38"/>
      <c r="J1" s="14"/>
      <c r="K1" s="14"/>
      <c r="L1" s="2" t="s">
        <v>5</v>
      </c>
      <c r="M1" s="2" t="str">
        <f>CONCATENATE('Definición técnica de imagenes'!$B$1," ",$G$5)</f>
        <v>Ubicación de la imagen en el recurso M5A</v>
      </c>
    </row>
    <row r="2" spans="1:16" ht="15.7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7" t="s">
        <v>192</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9" t="s">
        <v>187</v>
      </c>
      <c r="D5" s="90"/>
      <c r="E5" s="5"/>
      <c r="F5" s="37" t="str">
        <f>IF(G4="Recurso","Motor del recurso","")</f>
        <v>Motor del recurso</v>
      </c>
      <c r="G5" s="7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22" customHeight="1">
      <c r="A10" s="12" t="str">
        <f>IF(OR(B10&lt;&gt;"",J10&lt;&gt;""),"IMG01","")</f>
        <v>IMG01</v>
      </c>
      <c r="B10" s="62" t="s">
        <v>188</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MA_06_14_REC310_IMG01n.png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MA_06_14_REC310_IMG01a.png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43.5" customHeight="1">
      <c r="A11" s="12" t="str">
        <f t="shared" ref="A11:A18" si="3">IF(OR(B11&lt;&gt;"",J11&lt;&gt;""),CONCATENATE(LEFT(A10,3),IF(MID(A10,4,2)+1&lt;10,CONCATENATE("0",MID(A10,4,2)+1))),"")</f>
        <v>IMG02</v>
      </c>
      <c r="B11" s="62">
        <v>126112994</v>
      </c>
      <c r="C11" s="20" t="str">
        <f t="shared" si="0"/>
        <v>Recurso M5A</v>
      </c>
      <c r="D11" s="63" t="s">
        <v>190</v>
      </c>
      <c r="E11" s="63" t="s">
        <v>155</v>
      </c>
      <c r="F11" s="13" t="str">
        <f t="shared" ref="F11:F74" ca="1" si="4">IF(OR(B11&lt;&gt;"",J11&lt;&gt;""),CONCATENATE($C$7,"_",$A11,IF($G$4="Cuaderno de Estudio","_small",CONCATENATE(IF(I11="","","n"),IF(LEFT($G$5,1)="F",".jpg",".png")))),"")</f>
        <v>MA_06_14_REC310_IMG02n.png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MA_06_14_REC310_IMG02a.png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43.5" customHeight="1">
      <c r="A12" s="12" t="str">
        <f t="shared" si="3"/>
        <v>IMG03</v>
      </c>
      <c r="B12" s="62">
        <v>49024537</v>
      </c>
      <c r="C12" s="20" t="str">
        <f t="shared" si="0"/>
        <v>Recurso M5A</v>
      </c>
      <c r="D12" s="63" t="s">
        <v>190</v>
      </c>
      <c r="E12" s="63" t="s">
        <v>155</v>
      </c>
      <c r="F12" s="13" t="str">
        <f t="shared" ca="1" si="4"/>
        <v>MA_06_14_REC310_IMG03n.png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MA_06_14_REC310_IMG03a.png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42" customHeight="1">
      <c r="A13" s="12" t="str">
        <f t="shared" si="3"/>
        <v>IMG04</v>
      </c>
      <c r="B13" s="62">
        <v>243039496</v>
      </c>
      <c r="C13" s="20" t="str">
        <f t="shared" si="0"/>
        <v>Recurso M5A</v>
      </c>
      <c r="D13" s="63" t="s">
        <v>190</v>
      </c>
      <c r="E13" s="63" t="s">
        <v>155</v>
      </c>
      <c r="F13" s="13" t="str">
        <f t="shared" ca="1" si="4"/>
        <v>MA_06_14_REC310_IMG04n.png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MA_06_14_REC310_IMG04a.png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00.25" customHeight="1">
      <c r="A14" s="12" t="str">
        <f t="shared" si="3"/>
        <v>IMG05</v>
      </c>
      <c r="B14" s="62">
        <v>109819418</v>
      </c>
      <c r="C14" s="20" t="str">
        <f t="shared" si="0"/>
        <v>Recurso M5A</v>
      </c>
      <c r="D14" s="63" t="s">
        <v>189</v>
      </c>
      <c r="E14" s="63" t="s">
        <v>155</v>
      </c>
      <c r="F14" s="13" t="str">
        <f t="shared" ca="1" si="4"/>
        <v>MA_06_14_REC310_IMG05n.png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MA_06_14_REC310_IMG05a.png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193</v>
      </c>
      <c r="O14" s="2" t="str">
        <f>'Definición técnica de imagenes'!A22</f>
        <v>F6</v>
      </c>
    </row>
    <row r="15" spans="1:16" s="11" customFormat="1" ht="39" customHeight="1">
      <c r="A15" s="12" t="str">
        <f t="shared" si="3"/>
        <v>IMG06</v>
      </c>
      <c r="B15" s="62">
        <v>121080436</v>
      </c>
      <c r="C15" s="20" t="str">
        <f t="shared" si="0"/>
        <v>Recurso M5A</v>
      </c>
      <c r="D15" s="63" t="s">
        <v>190</v>
      </c>
      <c r="E15" s="63" t="s">
        <v>155</v>
      </c>
      <c r="F15" s="13" t="str">
        <f t="shared" ca="1" si="4"/>
        <v>MA_06_14_REC310_IMG06n.png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MA_06_14_REC310_IMG06a.png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77" customHeight="1">
      <c r="A16" s="12" t="str">
        <f t="shared" si="3"/>
        <v>IMG07</v>
      </c>
      <c r="B16" s="62">
        <v>96072692</v>
      </c>
      <c r="C16" s="20" t="str">
        <f t="shared" si="0"/>
        <v>Recurso M5A</v>
      </c>
      <c r="D16" s="63" t="s">
        <v>190</v>
      </c>
      <c r="E16" s="63" t="s">
        <v>155</v>
      </c>
      <c r="F16" s="13" t="str">
        <f t="shared" ca="1" si="4"/>
        <v>MA_06_14_REC310_IMG07n.png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MA_06_14_REC310_IMG07a.png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26.25" customHeight="1">
      <c r="A17" s="12" t="str">
        <f t="shared" si="3"/>
        <v>IMG08</v>
      </c>
      <c r="B17" s="62">
        <v>290588108</v>
      </c>
      <c r="C17" s="20" t="str">
        <f t="shared" si="0"/>
        <v>Recurso M5A</v>
      </c>
      <c r="D17" s="63" t="s">
        <v>190</v>
      </c>
      <c r="E17" s="63" t="s">
        <v>155</v>
      </c>
      <c r="F17" s="13" t="str">
        <f t="shared" ca="1" si="4"/>
        <v>MA_06_14_REC310_IMG08n.png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MA_06_14_REC310_IMG08a.png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33.75" customHeight="1">
      <c r="A18" s="12" t="str">
        <f t="shared" si="3"/>
        <v>IMG09</v>
      </c>
      <c r="B18" s="62">
        <v>132667022</v>
      </c>
      <c r="C18" s="20" t="str">
        <f t="shared" si="0"/>
        <v>Recurso M5A</v>
      </c>
      <c r="D18" s="63" t="s">
        <v>190</v>
      </c>
      <c r="E18" s="63" t="s">
        <v>155</v>
      </c>
      <c r="F18" s="13" t="str">
        <f t="shared" ca="1" si="4"/>
        <v>MA_06_14_REC310_IMG09n.png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MA_06_14_REC310_IMG09a.png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25.5" customHeight="1">
      <c r="A19" s="12" t="str">
        <f t="shared" ref="A19:A50" si="6">IF(OR(B19&lt;&gt;"",J19&lt;&gt;""),CONCATENATE(LEFT(A18,3),IF(MID(A18,4,2)+1&lt;10,CONCATENATE("0",MID(A18,4,2)+1),MID(A18,4,2)+1)),"")</f>
        <v>IMG10</v>
      </c>
      <c r="B19" s="62">
        <v>103375553</v>
      </c>
      <c r="C19" s="20" t="str">
        <f t="shared" si="0"/>
        <v>Recurso M5A</v>
      </c>
      <c r="D19" s="63" t="s">
        <v>190</v>
      </c>
      <c r="E19" s="63" t="s">
        <v>155</v>
      </c>
      <c r="F19" s="13" t="str">
        <f t="shared" ca="1" si="4"/>
        <v>MA_06_14_REC310_IMG10n.png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MA_06_14_REC310_IMG10a.png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42.75"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25.25"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1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c r="A56" s="12" t="e">
        <f t="shared" si="8"/>
        <v>#VALUE!</v>
      </c>
      <c r="B56" s="62" t="s">
        <v>188</v>
      </c>
      <c r="C56" s="20" t="str">
        <f t="shared" si="7"/>
        <v>Recurso M5A</v>
      </c>
      <c r="D56" s="63"/>
      <c r="E56" s="63"/>
      <c r="F56" s="13" t="e">
        <f t="shared" ca="1" si="4"/>
        <v>#VALUE!</v>
      </c>
      <c r="G56" s="13" t="e">
        <f ca="1">IF($F56&lt;&gt;"",IF($G$4="Recurso",VLOOKUP($E56,OFFSET('Definición técnica de imagenes'!$A$1,MATCH($G$5,'Definición técnica de imagenes'!$A$1:$A$104,0)-1,1,COUNTIF('Definición técnica de imagenes'!$A$3:$A$102,$G$5),5),5,FALSE),'Definición técnica de imagenes'!$F$16),"")</f>
        <v>#VALUE!</v>
      </c>
      <c r="H56" s="13" t="e">
        <f t="shared" ca="1" si="5"/>
        <v>#N/A</v>
      </c>
      <c r="I56" s="13" t="e">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#N/A</v>
      </c>
      <c r="J56" s="63"/>
      <c r="K56" s="65"/>
    </row>
    <row r="57" spans="1:11" s="11" customFormat="1" ht="114.75" customHeight="1">
      <c r="A57" s="12" t="e">
        <f t="shared" si="8"/>
        <v>#VALUE!</v>
      </c>
      <c r="B57" s="62" t="s">
        <v>188</v>
      </c>
      <c r="C57" s="20" t="str">
        <f t="shared" si="7"/>
        <v>Recurso M5A</v>
      </c>
      <c r="D57" s="63"/>
      <c r="E57" s="63"/>
      <c r="F57" s="13" t="e">
        <f t="shared" ca="1" si="4"/>
        <v>#VALUE!</v>
      </c>
      <c r="G57" s="13" t="e">
        <f ca="1">IF($F57&lt;&gt;"",IF($G$4="Recurso",VLOOKUP($E57,OFFSET('Definición técnica de imagenes'!$A$1,MATCH($G$5,'Definición técnica de imagenes'!$A$1:$A$104,0)-1,1,COUNTIF('Definición técnica de imagenes'!$A$3:$A$102,$G$5),5),5,FALSE),'Definición técnica de imagenes'!$F$16),"")</f>
        <v>#VALUE!</v>
      </c>
      <c r="H57" s="13" t="e">
        <f t="shared" ca="1" si="5"/>
        <v>#N/A</v>
      </c>
      <c r="I57" s="13" t="e">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#N/A</v>
      </c>
      <c r="J57" s="63"/>
      <c r="K57" s="65"/>
    </row>
    <row r="58" spans="1:11" s="11" customFormat="1" ht="129.75" customHeight="1">
      <c r="A58" s="12" t="e">
        <f t="shared" si="8"/>
        <v>#VALUE!</v>
      </c>
      <c r="B58" s="62" t="s">
        <v>188</v>
      </c>
      <c r="C58" s="20" t="str">
        <f t="shared" si="7"/>
        <v>Recurso M5A</v>
      </c>
      <c r="D58" s="63"/>
      <c r="E58" s="63"/>
      <c r="F58" s="13" t="e">
        <f t="shared" ca="1" si="4"/>
        <v>#VALUE!</v>
      </c>
      <c r="G58" s="13" t="e">
        <f ca="1">IF($F58&lt;&gt;"",IF($G$4="Recurso",VLOOKUP($E58,OFFSET('Definición técnica de imagenes'!$A$1,MATCH($G$5,'Definición técnica de imagenes'!$A$1:$A$104,0)-1,1,COUNTIF('Definición técnica de imagenes'!$A$3:$A$102,$G$5),5),5,FALSE),'Definición técnica de imagenes'!$F$16),"")</f>
        <v>#VALUE!</v>
      </c>
      <c r="H58" s="13" t="e">
        <f t="shared" ca="1" si="5"/>
        <v>#N/A</v>
      </c>
      <c r="I58" s="13" t="e">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#N/A</v>
      </c>
      <c r="J58" s="63"/>
      <c r="K58" s="65"/>
    </row>
    <row r="59" spans="1:11" s="11" customFormat="1" ht="138" customHeight="1">
      <c r="A59" s="12" t="e">
        <f t="shared" si="8"/>
        <v>#VALUE!</v>
      </c>
      <c r="B59" s="62" t="s">
        <v>188</v>
      </c>
      <c r="C59" s="20" t="str">
        <f t="shared" si="7"/>
        <v>Recurso M5A</v>
      </c>
      <c r="D59" s="63"/>
      <c r="E59" s="63"/>
      <c r="F59" s="13" t="e">
        <f t="shared" ca="1" si="4"/>
        <v>#VALUE!</v>
      </c>
      <c r="G59" s="13" t="e">
        <f ca="1">IF($F59&lt;&gt;"",IF($G$4="Recurso",VLOOKUP($E59,OFFSET('Definición técnica de imagenes'!$A$1,MATCH($G$5,'Definición técnica de imagenes'!$A$1:$A$104,0)-1,1,COUNTIF('Definición técnica de imagenes'!$A$3:$A$102,$G$5),5),5,FALSE),'Definición técnica de imagenes'!$F$16),"")</f>
        <v>#VALUE!</v>
      </c>
      <c r="H59" s="13" t="e">
        <f t="shared" ca="1" si="5"/>
        <v>#N/A</v>
      </c>
      <c r="I59" s="13" t="e">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#N/A</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MA_06_02_CO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SolicitudGrafica_MA_06_02_CO.xls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MA_06_02_REC10</v>
      </c>
      <c r="E17" s="100"/>
      <c r="F17" s="101"/>
      <c r="J17" s="22">
        <v>14</v>
      </c>
      <c r="K17" s="22">
        <v>14</v>
      </c>
    </row>
    <row r="18" spans="1:11" ht="79.5" thickBot="1">
      <c r="A18" s="33" t="s">
        <v>48</v>
      </c>
      <c r="B18" s="31"/>
      <c r="C18" s="59" t="s">
        <v>120</v>
      </c>
      <c r="D18" s="91" t="str">
        <f>CONCATENATE("SolicitudGrafica_",D17,".xls")</f>
        <v>SolicitudGrafica_MA_06_02_REC10.xls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1</v>
      </c>
      <c r="I20" s="22">
        <v>4</v>
      </c>
      <c r="J20" s="22">
        <v>2</v>
      </c>
      <c r="K20" s="22">
        <v>17</v>
      </c>
    </row>
    <row r="21" spans="1:11">
      <c r="H21" s="22" t="str">
        <f>IF(INDEX(H4:H7,H20)=H4,"MA",IF(INDEX(H4:H7,H20)=H5,"CN",IF(INDEX(H4:H7,H20)=H6,"CS",IF(INDEX(H4:H7,H20)=H7,"LE"))))</f>
        <v>MA</v>
      </c>
      <c r="I21" s="22" t="str">
        <f>CONCATENATE(IF((I20+2)&lt;10,"0",""),I20+2)</f>
        <v>06</v>
      </c>
      <c r="J21" s="22" t="str">
        <f>CONCATENATE(IF(J20&lt;10,"0",""),J20)</f>
        <v>02</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Ancopepe pepe</cp:lastModifiedBy>
  <dcterms:created xsi:type="dcterms:W3CDTF">2014-07-01T23:43:25Z</dcterms:created>
  <dcterms:modified xsi:type="dcterms:W3CDTF">2016-02-11T18:50:57Z</dcterms:modified>
</cp:coreProperties>
</file>