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gdaLiliana\Documents\Miga\Planeta\Tema11\"/>
    </mc:Choice>
  </mc:AlternateContent>
  <bookViews>
    <workbookView xWindow="0" yWindow="0" windowWidth="20490" windowHeight="7905" activeTab="2"/>
  </bookViews>
  <sheets>
    <sheet name="Hoja1" sheetId="1" r:id="rId1"/>
    <sheet name="Hoja2" sheetId="2" r:id="rId2"/>
    <sheet name="Hoja6" sheetId="6" r:id="rId3"/>
    <sheet name="Hoja3" sheetId="3" r:id="rId4"/>
    <sheet name="Hoja4" sheetId="4" r:id="rId5"/>
    <sheet name="Hoja5" sheetId="5" r:id="rId6"/>
  </sheets>
  <definedNames>
    <definedName name="_xlnm._FilterDatabase" localSheetId="5" hidden="1">Hoja5!$D$2:$D$38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E5" i="6"/>
  <c r="E6" i="6" s="1"/>
  <c r="E4" i="6"/>
  <c r="H4" i="6" s="1"/>
  <c r="E3" i="6"/>
  <c r="E7" i="6" s="1"/>
  <c r="E8" i="6" l="1"/>
  <c r="I4" i="6" s="1"/>
  <c r="H37" i="5"/>
  <c r="E35" i="5"/>
  <c r="E34" i="5"/>
  <c r="L2" i="5"/>
  <c r="L5" i="5"/>
  <c r="M5" i="5"/>
  <c r="N5" i="5"/>
  <c r="O5" i="5"/>
  <c r="K5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" i="5"/>
  <c r="H5" i="6" l="1"/>
  <c r="L4" i="6"/>
  <c r="O4" i="6"/>
  <c r="F5" i="1"/>
  <c r="F6" i="1"/>
  <c r="F7" i="1" s="1"/>
  <c r="F4" i="1"/>
  <c r="F3" i="1"/>
  <c r="F2" i="1"/>
  <c r="E2" i="1"/>
  <c r="E3" i="1"/>
  <c r="E4" i="1"/>
  <c r="E5" i="1" s="1"/>
  <c r="E6" i="1" s="1"/>
  <c r="E7" i="1" s="1"/>
  <c r="E8" i="1" s="1"/>
  <c r="C6" i="1"/>
  <c r="C3" i="1"/>
  <c r="C7" i="1"/>
  <c r="C5" i="1"/>
  <c r="C2" i="1"/>
  <c r="C4" i="1"/>
  <c r="J4" i="6" l="1"/>
  <c r="K4" i="6" s="1"/>
  <c r="N4" i="6" s="1"/>
  <c r="M4" i="6"/>
  <c r="I5" i="6"/>
  <c r="O5" i="6"/>
  <c r="F19" i="4"/>
  <c r="G19" i="4"/>
  <c r="E19" i="4"/>
  <c r="G18" i="4"/>
  <c r="G17" i="4"/>
  <c r="H6" i="6" l="1"/>
  <c r="L5" i="6"/>
  <c r="E5" i="2"/>
  <c r="E4" i="2"/>
  <c r="H4" i="2" s="1"/>
  <c r="E3" i="2"/>
  <c r="E7" i="2" s="1"/>
  <c r="E13" i="1"/>
  <c r="C10" i="1"/>
  <c r="B10" i="1"/>
  <c r="J5" i="6" l="1"/>
  <c r="K5" i="6" s="1"/>
  <c r="N5" i="6" s="1"/>
  <c r="M5" i="6"/>
  <c r="I6" i="6"/>
  <c r="O6" i="6"/>
  <c r="E6" i="2"/>
  <c r="E8" i="2" s="1"/>
  <c r="I4" i="2" s="1"/>
  <c r="H7" i="6" l="1"/>
  <c r="L6" i="6"/>
  <c r="C8" i="1"/>
  <c r="H5" i="2"/>
  <c r="L4" i="2"/>
  <c r="O4" i="2"/>
  <c r="I7" i="6" l="1"/>
  <c r="M6" i="6"/>
  <c r="J6" i="6"/>
  <c r="K6" i="6" s="1"/>
  <c r="N6" i="6" s="1"/>
  <c r="B12" i="1"/>
  <c r="D3" i="1"/>
  <c r="G3" i="1" s="1"/>
  <c r="D2" i="1"/>
  <c r="D5" i="1"/>
  <c r="G5" i="1" s="1"/>
  <c r="D4" i="1"/>
  <c r="G4" i="1" s="1"/>
  <c r="D6" i="1"/>
  <c r="G6" i="1" s="1"/>
  <c r="D7" i="1"/>
  <c r="G7" i="1" s="1"/>
  <c r="J4" i="2"/>
  <c r="M4" i="2"/>
  <c r="I5" i="2"/>
  <c r="L7" i="6" l="1"/>
  <c r="H8" i="6"/>
  <c r="O7" i="6"/>
  <c r="G2" i="1"/>
  <c r="G8" i="1" s="1"/>
  <c r="D8" i="1"/>
  <c r="K4" i="2"/>
  <c r="N4" i="2" s="1"/>
  <c r="L5" i="2"/>
  <c r="H6" i="2"/>
  <c r="O5" i="2"/>
  <c r="I8" i="6" l="1"/>
  <c r="J7" i="6"/>
  <c r="K7" i="6" s="1"/>
  <c r="N7" i="6" s="1"/>
  <c r="M7" i="6"/>
  <c r="J5" i="2"/>
  <c r="M5" i="2"/>
  <c r="I6" i="2"/>
  <c r="H9" i="6" l="1"/>
  <c r="L8" i="6"/>
  <c r="O8" i="6"/>
  <c r="K5" i="2"/>
  <c r="N5" i="2" s="1"/>
  <c r="H7" i="2"/>
  <c r="L6" i="2"/>
  <c r="O6" i="2"/>
  <c r="J8" i="6" l="1"/>
  <c r="K8" i="6" s="1"/>
  <c r="N8" i="6" s="1"/>
  <c r="M8" i="6"/>
  <c r="O9" i="6"/>
  <c r="I9" i="6"/>
  <c r="L9" i="6" s="1"/>
  <c r="J6" i="2"/>
  <c r="M6" i="2"/>
  <c r="I7" i="2"/>
  <c r="J9" i="6" l="1"/>
  <c r="K9" i="6" s="1"/>
  <c r="N9" i="6" s="1"/>
  <c r="M9" i="6"/>
  <c r="K6" i="2"/>
  <c r="N6" i="2" s="1"/>
  <c r="H8" i="2"/>
  <c r="L7" i="2"/>
  <c r="O7" i="2"/>
  <c r="J7" i="2" l="1"/>
  <c r="M7" i="2"/>
  <c r="I8" i="2"/>
  <c r="K7" i="2" l="1"/>
  <c r="N7" i="2" s="1"/>
  <c r="H9" i="2"/>
  <c r="L8" i="2"/>
  <c r="O8" i="2"/>
  <c r="J8" i="2" l="1"/>
  <c r="M8" i="2"/>
  <c r="I9" i="2"/>
  <c r="L9" i="2" s="1"/>
  <c r="M9" i="2" s="1"/>
  <c r="K8" i="2" l="1"/>
  <c r="N8" i="2" s="1"/>
  <c r="J9" i="2"/>
  <c r="O9" i="2"/>
  <c r="K9" i="2" l="1"/>
  <c r="N9" i="2" s="1"/>
</calcChain>
</file>

<file path=xl/sharedStrings.xml><?xml version="1.0" encoding="utf-8"?>
<sst xmlns="http://schemas.openxmlformats.org/spreadsheetml/2006/main" count="258" uniqueCount="104">
  <si>
    <t>TOTAL</t>
  </si>
  <si>
    <t>Datos</t>
  </si>
  <si>
    <t>Porcentaje (%)</t>
  </si>
  <si>
    <t>n</t>
  </si>
  <si>
    <t>x min</t>
  </si>
  <si>
    <t>x max</t>
  </si>
  <si>
    <t>Rango</t>
  </si>
  <si>
    <t>Cantidad de clases</t>
  </si>
  <si>
    <t>Amplitud de clase</t>
  </si>
  <si>
    <t>Cantidad de datos</t>
  </si>
  <si>
    <t>Dato menor</t>
  </si>
  <si>
    <t>Dato mayor</t>
  </si>
  <si>
    <t>ran</t>
  </si>
  <si>
    <t>k</t>
  </si>
  <si>
    <t>w</t>
  </si>
  <si>
    <t>L. inferior</t>
  </si>
  <si>
    <t>L. superior</t>
  </si>
  <si>
    <t>f</t>
  </si>
  <si>
    <t>fr</t>
  </si>
  <si>
    <t>F</t>
  </si>
  <si>
    <t>Fr</t>
  </si>
  <si>
    <t>%</t>
  </si>
  <si>
    <t xml:space="preserve"> Intervalos de clase</t>
  </si>
  <si>
    <t>TIEMPO ESPERADO DE VIDA EN LA COMUNIDAD EUROPEA</t>
  </si>
  <si>
    <t>Gana</t>
  </si>
  <si>
    <t>Empata</t>
  </si>
  <si>
    <t>Pierde</t>
  </si>
  <si>
    <t>1ra Fecha</t>
  </si>
  <si>
    <t>2da Fecha</t>
  </si>
  <si>
    <t>3ra Fecha</t>
  </si>
  <si>
    <t>Segunda letra</t>
  </si>
  <si>
    <t>Tercera letra</t>
  </si>
  <si>
    <t>Primer número</t>
  </si>
  <si>
    <t>Segundo número</t>
  </si>
  <si>
    <t>Tercer número</t>
  </si>
  <si>
    <t>Primera letra</t>
  </si>
  <si>
    <t>Oro</t>
  </si>
  <si>
    <t>Plata</t>
  </si>
  <si>
    <t>Bronce</t>
  </si>
  <si>
    <t>Opciones de…</t>
  </si>
  <si>
    <t>Viaje</t>
  </si>
  <si>
    <t>Acomodación</t>
  </si>
  <si>
    <t>Deporte</t>
  </si>
  <si>
    <t xml:space="preserve">Mujeres </t>
  </si>
  <si>
    <t>Hombres</t>
  </si>
  <si>
    <t>Santafé</t>
  </si>
  <si>
    <t>Millonarios</t>
  </si>
  <si>
    <t>No practica natación</t>
  </si>
  <si>
    <t>Mujeres</t>
  </si>
  <si>
    <t>Practica natación</t>
  </si>
  <si>
    <t>Principal alimento consumido</t>
  </si>
  <si>
    <t>Frutas y verduras</t>
  </si>
  <si>
    <t>Carne, pollo, huevos y frutos secos</t>
  </si>
  <si>
    <t>Aceites, grasas y dulces</t>
  </si>
  <si>
    <t>Leche, yogurt y queso</t>
  </si>
  <si>
    <t>Pan, cereales, arroz y pasta</t>
  </si>
  <si>
    <t>Suplementos</t>
  </si>
  <si>
    <t>Frecuencia relativa (hi)</t>
  </si>
  <si>
    <t>Frecuencia absoluta (f)</t>
  </si>
  <si>
    <t>Frecuencia absoluta acumulada (F)</t>
  </si>
  <si>
    <t>Frecuencia relativa acumulada (H)</t>
  </si>
  <si>
    <t>Suplementos alimentarios</t>
  </si>
  <si>
    <t>Santiago</t>
  </si>
  <si>
    <t>Martín</t>
  </si>
  <si>
    <t>Alejandro</t>
  </si>
  <si>
    <t>Julián</t>
  </si>
  <si>
    <t>Andrés</t>
  </si>
  <si>
    <t>Daniel</t>
  </si>
  <si>
    <t>Sebastián</t>
  </si>
  <si>
    <t>Mauricio</t>
  </si>
  <si>
    <t>Elizabeth</t>
  </si>
  <si>
    <t>Jimena</t>
  </si>
  <si>
    <t>Claudia</t>
  </si>
  <si>
    <t>Liliana</t>
  </si>
  <si>
    <t>Tatiana</t>
  </si>
  <si>
    <t>Laura</t>
  </si>
  <si>
    <t>Marcela</t>
  </si>
  <si>
    <t>Ana</t>
  </si>
  <si>
    <t>Valeria</t>
  </si>
  <si>
    <t>Natalia</t>
  </si>
  <si>
    <t>Daniela</t>
  </si>
  <si>
    <t>Sara</t>
  </si>
  <si>
    <t>Sí</t>
  </si>
  <si>
    <t>No</t>
  </si>
  <si>
    <t>Mateo</t>
  </si>
  <si>
    <t>Camilo</t>
  </si>
  <si>
    <t>Juana</t>
  </si>
  <si>
    <t>Fausto</t>
  </si>
  <si>
    <t>Lucas</t>
  </si>
  <si>
    <t>Juan</t>
  </si>
  <si>
    <t>Joaquín</t>
  </si>
  <si>
    <t>Tomás</t>
  </si>
  <si>
    <t>Luisa</t>
  </si>
  <si>
    <t>Estudiante</t>
  </si>
  <si>
    <t>¿Ahorra?</t>
  </si>
  <si>
    <t>No.</t>
  </si>
  <si>
    <t>Aleatorio</t>
  </si>
  <si>
    <t>Género</t>
  </si>
  <si>
    <t>H</t>
  </si>
  <si>
    <t>M</t>
  </si>
  <si>
    <t>Cantidad de hombres</t>
  </si>
  <si>
    <t>Cantidad de mujeres</t>
  </si>
  <si>
    <t>Cantidad de estudiantes que ahorran</t>
  </si>
  <si>
    <t>Cantidad de estudiantes que no ahorran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</si>
</sst>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5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0" xfId="0" applyFont="1"/>
    <xf numFmtId="2" fontId="7" fillId="0" borderId="0" xfId="0" applyNumberFormat="1" applyFont="1"/>
    <xf numFmtId="0" fontId="8" fillId="0" borderId="9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0" fontId="7" fillId="0" borderId="12" xfId="0" applyFont="1" applyBorder="1"/>
    <xf numFmtId="0" fontId="9" fillId="0" borderId="12" xfId="0" applyFont="1" applyBorder="1"/>
    <xf numFmtId="2" fontId="7" fillId="0" borderId="12" xfId="0" applyNumberFormat="1" applyFont="1" applyBorder="1"/>
    <xf numFmtId="13" fontId="7" fillId="0" borderId="10" xfId="0" applyNumberFormat="1" applyFont="1" applyBorder="1" applyAlignment="1">
      <alignment horizontal="center"/>
    </xf>
    <xf numFmtId="13" fontId="7" fillId="0" borderId="0" xfId="0" applyNumberFormat="1" applyFont="1" applyBorder="1" applyAlignment="1">
      <alignment horizontal="center"/>
    </xf>
    <xf numFmtId="13" fontId="7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13" fontId="7" fillId="0" borderId="11" xfId="0" applyNumberFormat="1" applyFont="1" applyBorder="1" applyAlignment="1"/>
    <xf numFmtId="10" fontId="7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10" fontId="7" fillId="0" borderId="1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0" fontId="6" fillId="0" borderId="0" xfId="0" applyFont="1"/>
    <xf numFmtId="0" fontId="6" fillId="0" borderId="13" xfId="0" applyFont="1" applyBorder="1" applyAlignment="1">
      <alignment horizontal="center"/>
    </xf>
    <xf numFmtId="0" fontId="6" fillId="0" borderId="0" xfId="0" applyFont="1" applyBorder="1"/>
    <xf numFmtId="0" fontId="8" fillId="0" borderId="0" xfId="0" applyFont="1"/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2" xfId="0" applyFill="1" applyBorder="1"/>
    <xf numFmtId="0" fontId="12" fillId="0" borderId="12" xfId="0" applyFont="1" applyFill="1" applyBorder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wrapText="1"/>
    </xf>
    <xf numFmtId="0" fontId="4" fillId="0" borderId="12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/>
    </xf>
    <xf numFmtId="0" fontId="1" fillId="0" borderId="12" xfId="0" applyFont="1" applyFill="1" applyBorder="1"/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Alignment="1">
      <alignment horizontal="left"/>
    </xf>
    <xf numFmtId="0" fontId="4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Hoja1!$C$1</c:f>
              <c:strCache>
                <c:ptCount val="1"/>
                <c:pt idx="0">
                  <c:v>Frecuencia absoluta (f)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Hoja1!$B$2:$B$7</c:f>
              <c:strCache>
                <c:ptCount val="6"/>
                <c:pt idx="0">
                  <c:v>Carne, pollo, huevos y frutos secos</c:v>
                </c:pt>
                <c:pt idx="1">
                  <c:v>Pan, cereales, arroz y pasta</c:v>
                </c:pt>
                <c:pt idx="2">
                  <c:v>Frutas y verduras</c:v>
                </c:pt>
                <c:pt idx="3">
                  <c:v>Aceites, grasas y dulces</c:v>
                </c:pt>
                <c:pt idx="4">
                  <c:v>Suplementos alimentarios</c:v>
                </c:pt>
                <c:pt idx="5">
                  <c:v>Leche, yogurt y queso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Frecuencia relativa (hi)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Hoja1!$B$2:$B$7</c:f>
              <c:strCache>
                <c:ptCount val="6"/>
                <c:pt idx="0">
                  <c:v>Carne, pollo, huevos y frutos secos</c:v>
                </c:pt>
                <c:pt idx="1">
                  <c:v>Pan, cereales, arroz y pasta</c:v>
                </c:pt>
                <c:pt idx="2">
                  <c:v>Frutas y verduras</c:v>
                </c:pt>
                <c:pt idx="3">
                  <c:v>Aceites, grasas y dulces</c:v>
                </c:pt>
                <c:pt idx="4">
                  <c:v>Suplementos alimentarios</c:v>
                </c:pt>
                <c:pt idx="5">
                  <c:v>Leche, yogurt y queso</c:v>
                </c:pt>
              </c:strCache>
            </c:strRef>
          </c:cat>
          <c:val>
            <c:numRef>
              <c:f>Hoja1!$D$2:$D$7</c:f>
              <c:numCache>
                <c:formatCode>#\ ???/???</c:formatCode>
                <c:ptCount val="6"/>
                <c:pt idx="0">
                  <c:v>0.22222222222222221</c:v>
                </c:pt>
                <c:pt idx="1">
                  <c:v>0.25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0.19444444444444445</c:v>
                </c:pt>
              </c:numCache>
            </c:numRef>
          </c:val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Frecuencia absoluta acumulada (F)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Hoja1!$B$2:$B$7</c:f>
              <c:strCache>
                <c:ptCount val="6"/>
                <c:pt idx="0">
                  <c:v>Carne, pollo, huevos y frutos secos</c:v>
                </c:pt>
                <c:pt idx="1">
                  <c:v>Pan, cereales, arroz y pasta</c:v>
                </c:pt>
                <c:pt idx="2">
                  <c:v>Frutas y verduras</c:v>
                </c:pt>
                <c:pt idx="3">
                  <c:v>Aceites, grasas y dulces</c:v>
                </c:pt>
                <c:pt idx="4">
                  <c:v>Suplementos alimentarios</c:v>
                </c:pt>
                <c:pt idx="5">
                  <c:v>Leche, yogurt y queso</c:v>
                </c:pt>
              </c:strCache>
            </c:strRef>
          </c:cat>
          <c:val>
            <c:numRef>
              <c:f>Hoja1!$E$2:$E$7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23</c:v>
                </c:pt>
                <c:pt idx="3">
                  <c:v>26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Porcentaje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Hoja1!$B$2:$B$7</c:f>
              <c:strCache>
                <c:ptCount val="6"/>
                <c:pt idx="0">
                  <c:v>Carne, pollo, huevos y frutos secos</c:v>
                </c:pt>
                <c:pt idx="1">
                  <c:v>Pan, cereales, arroz y pasta</c:v>
                </c:pt>
                <c:pt idx="2">
                  <c:v>Frutas y verduras</c:v>
                </c:pt>
                <c:pt idx="3">
                  <c:v>Aceites, grasas y dulces</c:v>
                </c:pt>
                <c:pt idx="4">
                  <c:v>Suplementos alimentarios</c:v>
                </c:pt>
                <c:pt idx="5">
                  <c:v>Leche, yogurt y queso</c:v>
                </c:pt>
              </c:strCache>
            </c:strRef>
          </c:cat>
          <c:val>
            <c:numRef>
              <c:f>Hoja1!$G$2:$G$7</c:f>
              <c:numCache>
                <c:formatCode>0.00%</c:formatCode>
                <c:ptCount val="6"/>
                <c:pt idx="0">
                  <c:v>0.22222222222222221</c:v>
                </c:pt>
                <c:pt idx="1">
                  <c:v>0.25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0.19444444444444445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 ESPERADO DE VIDA EN LA COMUNIDAD EUROPEA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0.173763998250218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Hoja2!$O$4:$O$10</c:f>
              <c:numCache>
                <c:formatCode>0.00</c:formatCode>
                <c:ptCount val="7"/>
                <c:pt idx="0">
                  <c:v>45.333333333333329</c:v>
                </c:pt>
                <c:pt idx="1">
                  <c:v>52</c:v>
                </c:pt>
                <c:pt idx="2">
                  <c:v>58.666666666666657</c:v>
                </c:pt>
                <c:pt idx="3">
                  <c:v>65.333333333333329</c:v>
                </c:pt>
                <c:pt idx="4">
                  <c:v>72</c:v>
                </c:pt>
                <c:pt idx="5">
                  <c:v>78.666666666666657</c:v>
                </c:pt>
              </c:numCache>
            </c:numRef>
          </c:cat>
          <c:val>
            <c:numRef>
              <c:f>Hoja2!$N$4:$N$9</c:f>
              <c:numCache>
                <c:formatCode>0.00%</c:formatCode>
                <c:ptCount val="6"/>
                <c:pt idx="0">
                  <c:v>0.15625</c:v>
                </c:pt>
                <c:pt idx="1">
                  <c:v>9.375E-2</c:v>
                </c:pt>
                <c:pt idx="2">
                  <c:v>3.125E-2</c:v>
                </c:pt>
                <c:pt idx="3">
                  <c:v>0.3125</c:v>
                </c:pt>
                <c:pt idx="4">
                  <c:v>0.25</c:v>
                </c:pt>
                <c:pt idx="5">
                  <c:v>0.15625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-1525791040"/>
        <c:axId val="-1525795936"/>
      </c:barChart>
      <c:catAx>
        <c:axId val="-15257910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25795936"/>
        <c:crosses val="autoZero"/>
        <c:auto val="1"/>
        <c:lblAlgn val="ctr"/>
        <c:lblOffset val="100"/>
        <c:noMultiLvlLbl val="0"/>
      </c:catAx>
      <c:valAx>
        <c:axId val="-15257959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257910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0"/>
            <a:lumOff val="10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glow>
        <a:schemeClr val="accent1"/>
      </a:glow>
      <a:softEdge rad="0"/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TIEMPO ESPERADO DE VIDA EN LA COMUNIDAD EUROPEA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0.173763998250218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Hoja2!$O$4:$O$10</c:f>
              <c:numCache>
                <c:formatCode>0.00</c:formatCode>
                <c:ptCount val="7"/>
                <c:pt idx="0">
                  <c:v>45.333333333333329</c:v>
                </c:pt>
                <c:pt idx="1">
                  <c:v>52</c:v>
                </c:pt>
                <c:pt idx="2">
                  <c:v>58.666666666666657</c:v>
                </c:pt>
                <c:pt idx="3">
                  <c:v>65.333333333333329</c:v>
                </c:pt>
                <c:pt idx="4">
                  <c:v>72</c:v>
                </c:pt>
                <c:pt idx="5">
                  <c:v>78.666666666666657</c:v>
                </c:pt>
              </c:numCache>
            </c:numRef>
          </c:cat>
          <c:val>
            <c:numRef>
              <c:f>Hoja2!$N$4:$N$9</c:f>
              <c:numCache>
                <c:formatCode>0.00%</c:formatCode>
                <c:ptCount val="6"/>
                <c:pt idx="0">
                  <c:v>0.15625</c:v>
                </c:pt>
                <c:pt idx="1">
                  <c:v>9.375E-2</c:v>
                </c:pt>
                <c:pt idx="2">
                  <c:v>3.125E-2</c:v>
                </c:pt>
                <c:pt idx="3">
                  <c:v>0.3125</c:v>
                </c:pt>
                <c:pt idx="4">
                  <c:v>0.25</c:v>
                </c:pt>
                <c:pt idx="5">
                  <c:v>0.15625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-1529092848"/>
        <c:axId val="-1529080880"/>
      </c:barChart>
      <c:catAx>
        <c:axId val="-15290928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29080880"/>
        <c:crosses val="autoZero"/>
        <c:auto val="1"/>
        <c:lblAlgn val="ctr"/>
        <c:lblOffset val="100"/>
        <c:noMultiLvlLbl val="0"/>
      </c:catAx>
      <c:valAx>
        <c:axId val="-15290808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2909284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0"/>
            <a:lumOff val="10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glow>
        <a:schemeClr val="accent1"/>
      </a:glow>
      <a:softEdge rad="0"/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52387</xdr:rowOff>
    </xdr:from>
    <xdr:to>
      <xdr:col>13</xdr:col>
      <xdr:colOff>114300</xdr:colOff>
      <xdr:row>14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180976</xdr:colOff>
      <xdr:row>2</xdr:row>
      <xdr:rowOff>37368</xdr:rowOff>
    </xdr:from>
    <xdr:to>
      <xdr:col>14</xdr:col>
      <xdr:colOff>276226</xdr:colOff>
      <xdr:row>2</xdr:row>
      <xdr:rowOff>161925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6" y="418368"/>
          <a:ext cx="95250" cy="124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</xdr:colOff>
      <xdr:row>9</xdr:row>
      <xdr:rowOff>185737</xdr:rowOff>
    </xdr:from>
    <xdr:to>
      <xdr:col>12</xdr:col>
      <xdr:colOff>285750</xdr:colOff>
      <xdr:row>24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180976</xdr:colOff>
      <xdr:row>2</xdr:row>
      <xdr:rowOff>37368</xdr:rowOff>
    </xdr:from>
    <xdr:to>
      <xdr:col>14</xdr:col>
      <xdr:colOff>276226</xdr:colOff>
      <xdr:row>2</xdr:row>
      <xdr:rowOff>161925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6" y="427893"/>
          <a:ext cx="95250" cy="124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9525</xdr:colOff>
      <xdr:row>9</xdr:row>
      <xdr:rowOff>185737</xdr:rowOff>
    </xdr:from>
    <xdr:to>
      <xdr:col>12</xdr:col>
      <xdr:colOff>285750</xdr:colOff>
      <xdr:row>24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2" sqref="G2"/>
    </sheetView>
  </sheetViews>
  <sheetFormatPr baseColWidth="10" defaultRowHeight="15.75" x14ac:dyDescent="0.25"/>
  <cols>
    <col min="1" max="1" width="31.85546875" style="4" bestFit="1" customWidth="1"/>
    <col min="2" max="2" width="30.85546875" style="1" customWidth="1"/>
    <col min="3" max="3" width="14.140625" style="1" customWidth="1"/>
    <col min="4" max="4" width="21.85546875" style="1" customWidth="1"/>
    <col min="5" max="6" width="26" style="1" customWidth="1"/>
    <col min="7" max="7" width="12" style="1" bestFit="1" customWidth="1"/>
    <col min="8" max="16384" width="11.42578125" style="1"/>
  </cols>
  <sheetData>
    <row r="1" spans="1:7" s="10" customFormat="1" ht="31.5" x14ac:dyDescent="0.25">
      <c r="A1" s="11" t="s">
        <v>1</v>
      </c>
      <c r="B1" s="7" t="s">
        <v>50</v>
      </c>
      <c r="C1" s="8" t="s">
        <v>58</v>
      </c>
      <c r="D1" s="8" t="s">
        <v>57</v>
      </c>
      <c r="E1" s="8" t="s">
        <v>59</v>
      </c>
      <c r="F1" s="8" t="s">
        <v>60</v>
      </c>
      <c r="G1" s="9" t="s">
        <v>2</v>
      </c>
    </row>
    <row r="2" spans="1:7" ht="15" customHeight="1" x14ac:dyDescent="0.25">
      <c r="A2" s="3" t="s">
        <v>52</v>
      </c>
      <c r="B2" s="2" t="s">
        <v>52</v>
      </c>
      <c r="C2" s="12">
        <f>COUNTIF(A2:A41,"Carne, pollo, huevos y frutos secos")</f>
        <v>8</v>
      </c>
      <c r="D2" s="13">
        <f>C2/C8</f>
        <v>0.22222222222222221</v>
      </c>
      <c r="E2" s="12">
        <f>C2</f>
        <v>8</v>
      </c>
      <c r="F2" s="13">
        <f>D2</f>
        <v>0.22222222222222221</v>
      </c>
      <c r="G2" s="14">
        <f>D2</f>
        <v>0.22222222222222221</v>
      </c>
    </row>
    <row r="3" spans="1:7" ht="15" customHeight="1" x14ac:dyDescent="0.25">
      <c r="A3" s="3" t="s">
        <v>53</v>
      </c>
      <c r="B3" s="2" t="s">
        <v>55</v>
      </c>
      <c r="C3" s="12">
        <f>COUNTIF(A2:A41,"Pan, cereales, arroz y pasta")</f>
        <v>9</v>
      </c>
      <c r="D3" s="13">
        <f>C3/C8</f>
        <v>0.25</v>
      </c>
      <c r="E3" s="12">
        <f>E2+C3</f>
        <v>17</v>
      </c>
      <c r="F3" s="13">
        <f>F2+D3</f>
        <v>0.47222222222222221</v>
      </c>
      <c r="G3" s="14">
        <f t="shared" ref="G3:G7" si="0">D3</f>
        <v>0.25</v>
      </c>
    </row>
    <row r="4" spans="1:7" ht="15" customHeight="1" x14ac:dyDescent="0.25">
      <c r="A4" s="3" t="s">
        <v>55</v>
      </c>
      <c r="B4" s="2" t="s">
        <v>51</v>
      </c>
      <c r="C4" s="12">
        <f>COUNTIF(A2:A41,"Frutas y verduras")</f>
        <v>6</v>
      </c>
      <c r="D4" s="13">
        <f>C4/C8</f>
        <v>0.16666666666666666</v>
      </c>
      <c r="E4" s="12">
        <f>E3+C4</f>
        <v>23</v>
      </c>
      <c r="F4" s="13">
        <f>F3+D4</f>
        <v>0.63888888888888884</v>
      </c>
      <c r="G4" s="14">
        <f t="shared" si="0"/>
        <v>0.16666666666666666</v>
      </c>
    </row>
    <row r="5" spans="1:7" ht="15" customHeight="1" x14ac:dyDescent="0.25">
      <c r="A5" s="3" t="s">
        <v>55</v>
      </c>
      <c r="B5" s="2" t="s">
        <v>53</v>
      </c>
      <c r="C5" s="12">
        <f>COUNTIF(A2:A41,"Aceites, grasas y dulces")</f>
        <v>3</v>
      </c>
      <c r="D5" s="13">
        <f>C5/C8</f>
        <v>8.3333333333333329E-2</v>
      </c>
      <c r="E5" s="12">
        <f t="shared" ref="E5:E7" si="1">E4+C5</f>
        <v>26</v>
      </c>
      <c r="F5" s="13">
        <f t="shared" ref="F5:F7" si="2">F4+D5</f>
        <v>0.72222222222222221</v>
      </c>
      <c r="G5" s="14">
        <f t="shared" si="0"/>
        <v>8.3333333333333329E-2</v>
      </c>
    </row>
    <row r="6" spans="1:7" ht="15" customHeight="1" x14ac:dyDescent="0.25">
      <c r="A6" s="3" t="s">
        <v>51</v>
      </c>
      <c r="B6" s="2" t="s">
        <v>61</v>
      </c>
      <c r="C6" s="12">
        <f>COUNTIF(A2:A41,"Suplementos")</f>
        <v>3</v>
      </c>
      <c r="D6" s="13">
        <f>C6/C8</f>
        <v>8.3333333333333329E-2</v>
      </c>
      <c r="E6" s="12">
        <f t="shared" si="1"/>
        <v>29</v>
      </c>
      <c r="F6" s="13">
        <f t="shared" si="2"/>
        <v>0.80555555555555558</v>
      </c>
      <c r="G6" s="14">
        <f t="shared" si="0"/>
        <v>8.3333333333333329E-2</v>
      </c>
    </row>
    <row r="7" spans="1:7" ht="15" customHeight="1" thickBot="1" x14ac:dyDescent="0.3">
      <c r="A7" s="3" t="s">
        <v>55</v>
      </c>
      <c r="B7" s="2" t="s">
        <v>54</v>
      </c>
      <c r="C7" s="12">
        <f>COUNTIF(A7:A46,"Leche, yogurt y queso")</f>
        <v>7</v>
      </c>
      <c r="D7" s="13">
        <f>C7/C8</f>
        <v>0.19444444444444445</v>
      </c>
      <c r="E7" s="12">
        <f t="shared" si="1"/>
        <v>36</v>
      </c>
      <c r="F7" s="13">
        <f t="shared" si="2"/>
        <v>1</v>
      </c>
      <c r="G7" s="14">
        <f t="shared" si="0"/>
        <v>0.19444444444444445</v>
      </c>
    </row>
    <row r="8" spans="1:7" ht="15" customHeight="1" thickBot="1" x14ac:dyDescent="0.3">
      <c r="A8" s="3" t="s">
        <v>51</v>
      </c>
      <c r="B8" s="5" t="s">
        <v>0</v>
      </c>
      <c r="C8" s="6">
        <f>SUM(C2:C7)</f>
        <v>36</v>
      </c>
      <c r="D8" s="15">
        <f>SUM(D2:D7)</f>
        <v>1</v>
      </c>
      <c r="E8" s="6">
        <f>E7/C8</f>
        <v>1</v>
      </c>
      <c r="F8" s="6"/>
      <c r="G8" s="16">
        <f>SUM(G2:G7)</f>
        <v>1</v>
      </c>
    </row>
    <row r="9" spans="1:7" ht="15" customHeight="1" x14ac:dyDescent="0.25">
      <c r="A9" s="3" t="s">
        <v>52</v>
      </c>
    </row>
    <row r="10" spans="1:7" ht="15" customHeight="1" x14ac:dyDescent="0.25">
      <c r="A10" s="3" t="s">
        <v>54</v>
      </c>
      <c r="B10" s="1">
        <f>LOG10(360)</f>
        <v>2.5563025007672873</v>
      </c>
      <c r="C10" s="1">
        <f>ROUND(B10,0)</f>
        <v>3</v>
      </c>
    </row>
    <row r="11" spans="1:7" ht="15" customHeight="1" x14ac:dyDescent="0.25">
      <c r="A11" s="3" t="s">
        <v>52</v>
      </c>
    </row>
    <row r="12" spans="1:7" ht="15" customHeight="1" x14ac:dyDescent="0.25">
      <c r="A12" s="3" t="s">
        <v>51</v>
      </c>
      <c r="B12" s="1">
        <f>FREQUENCY(C2:C7,C8)</f>
        <v>6</v>
      </c>
    </row>
    <row r="13" spans="1:7" ht="15" customHeight="1" x14ac:dyDescent="0.25">
      <c r="A13" s="3" t="s">
        <v>52</v>
      </c>
      <c r="C13" s="1">
        <v>12</v>
      </c>
      <c r="D13" s="1">
        <v>17</v>
      </c>
      <c r="E13" s="1">
        <f>AVERAGE(C13:D13)</f>
        <v>14.5</v>
      </c>
    </row>
    <row r="14" spans="1:7" ht="15" customHeight="1" x14ac:dyDescent="0.25">
      <c r="A14" s="3" t="s">
        <v>52</v>
      </c>
    </row>
    <row r="15" spans="1:7" ht="15" customHeight="1" x14ac:dyDescent="0.25">
      <c r="A15" s="3" t="s">
        <v>54</v>
      </c>
    </row>
    <row r="16" spans="1:7" ht="15" customHeight="1" x14ac:dyDescent="0.25">
      <c r="A16" s="3" t="s">
        <v>55</v>
      </c>
    </row>
    <row r="17" spans="1:1" ht="15" customHeight="1" x14ac:dyDescent="0.25">
      <c r="A17" s="3" t="s">
        <v>55</v>
      </c>
    </row>
    <row r="18" spans="1:1" ht="15" customHeight="1" x14ac:dyDescent="0.25">
      <c r="A18" s="3" t="s">
        <v>56</v>
      </c>
    </row>
    <row r="19" spans="1:1" ht="15" customHeight="1" x14ac:dyDescent="0.25">
      <c r="A19" s="3" t="s">
        <v>55</v>
      </c>
    </row>
    <row r="20" spans="1:1" ht="15" customHeight="1" x14ac:dyDescent="0.25">
      <c r="A20" s="3" t="s">
        <v>55</v>
      </c>
    </row>
    <row r="21" spans="1:1" ht="15" customHeight="1" x14ac:dyDescent="0.25">
      <c r="A21" s="3" t="s">
        <v>51</v>
      </c>
    </row>
    <row r="22" spans="1:1" ht="15" customHeight="1" x14ac:dyDescent="0.25">
      <c r="A22" s="3" t="s">
        <v>53</v>
      </c>
    </row>
    <row r="23" spans="1:1" ht="15" customHeight="1" x14ac:dyDescent="0.25">
      <c r="A23" s="3" t="s">
        <v>54</v>
      </c>
    </row>
    <row r="24" spans="1:1" ht="15" customHeight="1" x14ac:dyDescent="0.25">
      <c r="A24" s="3" t="s">
        <v>52</v>
      </c>
    </row>
    <row r="25" spans="1:1" ht="15" customHeight="1" x14ac:dyDescent="0.25">
      <c r="A25" s="3" t="s">
        <v>52</v>
      </c>
    </row>
    <row r="26" spans="1:1" ht="15" customHeight="1" x14ac:dyDescent="0.25">
      <c r="A26" s="3" t="s">
        <v>51</v>
      </c>
    </row>
    <row r="27" spans="1:1" ht="15" customHeight="1" x14ac:dyDescent="0.25">
      <c r="A27" s="3" t="s">
        <v>56</v>
      </c>
    </row>
    <row r="28" spans="1:1" ht="15" customHeight="1" x14ac:dyDescent="0.25">
      <c r="A28" s="3" t="s">
        <v>55</v>
      </c>
    </row>
    <row r="29" spans="1:1" ht="15" customHeight="1" x14ac:dyDescent="0.25">
      <c r="A29" s="3" t="s">
        <v>53</v>
      </c>
    </row>
    <row r="30" spans="1:1" ht="15" customHeight="1" x14ac:dyDescent="0.25">
      <c r="A30" s="3" t="s">
        <v>54</v>
      </c>
    </row>
    <row r="31" spans="1:1" ht="15" customHeight="1" x14ac:dyDescent="0.25">
      <c r="A31" s="3" t="s">
        <v>55</v>
      </c>
    </row>
    <row r="32" spans="1:1" ht="15" customHeight="1" x14ac:dyDescent="0.25">
      <c r="A32" s="3" t="s">
        <v>52</v>
      </c>
    </row>
    <row r="33" spans="1:1" ht="15" customHeight="1" x14ac:dyDescent="0.25">
      <c r="A33" s="3" t="s">
        <v>54</v>
      </c>
    </row>
    <row r="34" spans="1:1" ht="15" customHeight="1" x14ac:dyDescent="0.25">
      <c r="A34" s="3" t="s">
        <v>56</v>
      </c>
    </row>
    <row r="35" spans="1:1" ht="15" customHeight="1" x14ac:dyDescent="0.25">
      <c r="A35" s="3" t="s">
        <v>54</v>
      </c>
    </row>
    <row r="36" spans="1:1" ht="15" customHeight="1" x14ac:dyDescent="0.25">
      <c r="A36" s="3" t="s">
        <v>54</v>
      </c>
    </row>
    <row r="37" spans="1:1" ht="15" customHeight="1" x14ac:dyDescent="0.25">
      <c r="A37" s="3" t="s">
        <v>51</v>
      </c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sqref="A1:XFD1048576"/>
    </sheetView>
  </sheetViews>
  <sheetFormatPr baseColWidth="10" defaultRowHeight="15" x14ac:dyDescent="0.25"/>
  <cols>
    <col min="1" max="2" width="11.42578125" style="22"/>
    <col min="3" max="3" width="19" style="22" bestFit="1" customWidth="1"/>
    <col min="4" max="4" width="9.5703125" style="22" bestFit="1" customWidth="1"/>
    <col min="5" max="5" width="10.28515625" style="22" bestFit="1" customWidth="1"/>
    <col min="6" max="6" width="8.7109375" style="22" customWidth="1"/>
    <col min="7" max="7" width="19.42578125" style="22" bestFit="1" customWidth="1"/>
    <col min="8" max="8" width="10.42578125" style="22" bestFit="1" customWidth="1"/>
    <col min="9" max="9" width="11.42578125" style="22" bestFit="1" customWidth="1"/>
    <col min="10" max="15" width="7.7109375" style="22" customWidth="1"/>
    <col min="16" max="16384" width="11.42578125" style="22"/>
  </cols>
  <sheetData>
    <row r="2" spans="1:15" ht="15.75" x14ac:dyDescent="0.25">
      <c r="G2" s="78" t="s">
        <v>23</v>
      </c>
      <c r="H2" s="78"/>
      <c r="I2" s="78"/>
      <c r="J2" s="78"/>
      <c r="K2" s="78"/>
      <c r="L2" s="78"/>
      <c r="M2" s="78"/>
      <c r="N2" s="78"/>
      <c r="O2" s="78"/>
    </row>
    <row r="3" spans="1:15" x14ac:dyDescent="0.25">
      <c r="A3" s="22">
        <v>68</v>
      </c>
      <c r="B3" s="22">
        <v>68</v>
      </c>
      <c r="C3" s="31" t="s">
        <v>9</v>
      </c>
      <c r="D3" s="32" t="s">
        <v>3</v>
      </c>
      <c r="E3" s="31">
        <f>COUNT(A3:A34)</f>
        <v>32</v>
      </c>
      <c r="G3" s="24" t="s">
        <v>22</v>
      </c>
      <c r="H3" s="24" t="s">
        <v>15</v>
      </c>
      <c r="I3" s="24" t="s">
        <v>16</v>
      </c>
      <c r="J3" s="24" t="s">
        <v>17</v>
      </c>
      <c r="K3" s="24" t="s">
        <v>18</v>
      </c>
      <c r="L3" s="24" t="s">
        <v>19</v>
      </c>
      <c r="M3" s="24" t="s">
        <v>20</v>
      </c>
      <c r="N3" s="43" t="s">
        <v>21</v>
      </c>
      <c r="O3" s="17"/>
    </row>
    <row r="4" spans="1:15" x14ac:dyDescent="0.25">
      <c r="A4" s="57">
        <v>42</v>
      </c>
      <c r="B4" s="22">
        <v>82</v>
      </c>
      <c r="C4" s="31" t="s">
        <v>10</v>
      </c>
      <c r="D4" s="32" t="s">
        <v>4</v>
      </c>
      <c r="E4" s="31">
        <f>MIN(A3:A34)</f>
        <v>42</v>
      </c>
      <c r="G4" s="37">
        <v>1</v>
      </c>
      <c r="H4" s="25">
        <f>E4</f>
        <v>42</v>
      </c>
      <c r="I4" s="25">
        <f>H4+$E$8</f>
        <v>48.666666666666664</v>
      </c>
      <c r="J4" s="26">
        <f>L4</f>
        <v>5</v>
      </c>
      <c r="K4" s="34">
        <f>J4/$E$3</f>
        <v>0.15625</v>
      </c>
      <c r="L4" s="19">
        <f>FREQUENCY($A$3:$A$34,I4)</f>
        <v>5</v>
      </c>
      <c r="M4" s="34">
        <f>L4/$E$3</f>
        <v>0.15625</v>
      </c>
      <c r="N4" s="42">
        <f>K4</f>
        <v>0.15625</v>
      </c>
      <c r="O4" s="25">
        <f t="shared" ref="O4:O9" si="0">AVERAGE(H4:I4)</f>
        <v>45.333333333333329</v>
      </c>
    </row>
    <row r="5" spans="1:15" x14ac:dyDescent="0.25">
      <c r="A5" s="22">
        <v>68</v>
      </c>
      <c r="B5" s="22">
        <v>68</v>
      </c>
      <c r="C5" s="31" t="s">
        <v>11</v>
      </c>
      <c r="D5" s="32" t="s">
        <v>5</v>
      </c>
      <c r="E5" s="31">
        <f>MAX(A3:A34)</f>
        <v>82</v>
      </c>
      <c r="G5" s="38">
        <v>2</v>
      </c>
      <c r="H5" s="28">
        <f>I4</f>
        <v>48.666666666666664</v>
      </c>
      <c r="I5" s="28">
        <f t="shared" ref="I5:I9" si="1">H5+$E$8</f>
        <v>55.333333333333329</v>
      </c>
      <c r="J5" s="27">
        <f t="shared" ref="J5:J8" si="2">L5-L4</f>
        <v>3</v>
      </c>
      <c r="K5" s="35">
        <f t="shared" ref="K5:K9" si="3">J5/$E$3</f>
        <v>9.375E-2</v>
      </c>
      <c r="L5" s="20">
        <f t="shared" ref="L5:L9" si="4">FREQUENCY($A$3:$A$34,I5)</f>
        <v>8</v>
      </c>
      <c r="M5" s="35">
        <f t="shared" ref="M5:M8" si="5">L5/$E$3</f>
        <v>0.25</v>
      </c>
      <c r="N5" s="44">
        <f t="shared" ref="N5:N9" si="6">K5</f>
        <v>9.375E-2</v>
      </c>
      <c r="O5" s="28">
        <f t="shared" si="0"/>
        <v>52</v>
      </c>
    </row>
    <row r="6" spans="1:15" x14ac:dyDescent="0.25">
      <c r="A6" s="22">
        <v>74</v>
      </c>
      <c r="B6" s="22">
        <v>74</v>
      </c>
      <c r="C6" s="31" t="s">
        <v>6</v>
      </c>
      <c r="D6" s="32" t="s">
        <v>12</v>
      </c>
      <c r="E6" s="31">
        <f>E5-E4</f>
        <v>40</v>
      </c>
      <c r="G6" s="39">
        <v>3</v>
      </c>
      <c r="H6" s="28">
        <f t="shared" ref="H6:H9" si="7">I5</f>
        <v>55.333333333333329</v>
      </c>
      <c r="I6" s="28">
        <f t="shared" si="1"/>
        <v>61.999999999999993</v>
      </c>
      <c r="J6" s="27">
        <f t="shared" si="2"/>
        <v>1</v>
      </c>
      <c r="K6" s="35">
        <f t="shared" si="3"/>
        <v>3.125E-2</v>
      </c>
      <c r="L6" s="20">
        <f t="shared" si="4"/>
        <v>9</v>
      </c>
      <c r="M6" s="35">
        <f t="shared" si="5"/>
        <v>0.28125</v>
      </c>
      <c r="N6" s="44">
        <f t="shared" si="6"/>
        <v>3.125E-2</v>
      </c>
      <c r="O6" s="28">
        <f t="shared" si="0"/>
        <v>58.666666666666657</v>
      </c>
    </row>
    <row r="7" spans="1:15" x14ac:dyDescent="0.25">
      <c r="A7" s="22">
        <v>62</v>
      </c>
      <c r="B7" s="22">
        <v>62</v>
      </c>
      <c r="C7" s="31" t="s">
        <v>7</v>
      </c>
      <c r="D7" s="32" t="s">
        <v>13</v>
      </c>
      <c r="E7" s="31">
        <f>ROUND(1+(3.32*LOG10(E3)),0)</f>
        <v>6</v>
      </c>
      <c r="G7" s="38">
        <v>4</v>
      </c>
      <c r="H7" s="28">
        <f t="shared" si="7"/>
        <v>61.999999999999993</v>
      </c>
      <c r="I7" s="28">
        <f t="shared" si="1"/>
        <v>68.666666666666657</v>
      </c>
      <c r="J7" s="27">
        <f t="shared" si="2"/>
        <v>10</v>
      </c>
      <c r="K7" s="35">
        <f t="shared" si="3"/>
        <v>0.3125</v>
      </c>
      <c r="L7" s="20">
        <f t="shared" si="4"/>
        <v>19</v>
      </c>
      <c r="M7" s="35">
        <f t="shared" si="5"/>
        <v>0.59375</v>
      </c>
      <c r="N7" s="44">
        <f t="shared" si="6"/>
        <v>0.3125</v>
      </c>
      <c r="O7" s="28">
        <f t="shared" si="0"/>
        <v>65.333333333333329</v>
      </c>
    </row>
    <row r="8" spans="1:15" x14ac:dyDescent="0.25">
      <c r="A8" s="57">
        <v>43</v>
      </c>
      <c r="B8" s="22">
        <v>80</v>
      </c>
      <c r="C8" s="31" t="s">
        <v>8</v>
      </c>
      <c r="D8" s="32" t="s">
        <v>14</v>
      </c>
      <c r="E8" s="33">
        <f>E6/E7</f>
        <v>6.666666666666667</v>
      </c>
      <c r="G8" s="39">
        <v>5</v>
      </c>
      <c r="H8" s="28">
        <f t="shared" si="7"/>
        <v>68.666666666666657</v>
      </c>
      <c r="I8" s="28">
        <f t="shared" si="1"/>
        <v>75.333333333333329</v>
      </c>
      <c r="J8" s="27">
        <f t="shared" si="2"/>
        <v>8</v>
      </c>
      <c r="K8" s="35">
        <f>J8/$E$3</f>
        <v>0.25</v>
      </c>
      <c r="L8" s="20">
        <f t="shared" si="4"/>
        <v>27</v>
      </c>
      <c r="M8" s="35">
        <f t="shared" si="5"/>
        <v>0.84375</v>
      </c>
      <c r="N8" s="44">
        <f t="shared" si="6"/>
        <v>0.25</v>
      </c>
      <c r="O8" s="28">
        <f t="shared" si="0"/>
        <v>72</v>
      </c>
    </row>
    <row r="9" spans="1:15" x14ac:dyDescent="0.25">
      <c r="A9" s="22">
        <v>62</v>
      </c>
      <c r="B9" s="22">
        <v>62</v>
      </c>
      <c r="G9" s="40">
        <v>6</v>
      </c>
      <c r="H9" s="30">
        <f t="shared" si="7"/>
        <v>75.333333333333329</v>
      </c>
      <c r="I9" s="30">
        <f t="shared" si="1"/>
        <v>82</v>
      </c>
      <c r="J9" s="29">
        <f>L9-L8</f>
        <v>5</v>
      </c>
      <c r="K9" s="36">
        <f t="shared" si="3"/>
        <v>0.15625</v>
      </c>
      <c r="L9" s="21">
        <f t="shared" si="4"/>
        <v>32</v>
      </c>
      <c r="M9" s="41">
        <f>L9/$E$3</f>
        <v>1</v>
      </c>
      <c r="N9" s="45">
        <f t="shared" si="6"/>
        <v>0.15625</v>
      </c>
      <c r="O9" s="30">
        <f t="shared" si="0"/>
        <v>78.666666666666657</v>
      </c>
    </row>
    <row r="10" spans="1:15" x14ac:dyDescent="0.25">
      <c r="A10" s="22">
        <v>76</v>
      </c>
      <c r="B10" s="22">
        <v>76</v>
      </c>
    </row>
    <row r="11" spans="1:15" ht="15.75" x14ac:dyDescent="0.25">
      <c r="A11" s="22">
        <v>62</v>
      </c>
      <c r="B11" s="22">
        <v>62</v>
      </c>
      <c r="G11" s="1"/>
    </row>
    <row r="12" spans="1:15" x14ac:dyDescent="0.25">
      <c r="A12" s="57">
        <v>47</v>
      </c>
      <c r="B12" s="22">
        <v>77</v>
      </c>
    </row>
    <row r="13" spans="1:15" x14ac:dyDescent="0.25">
      <c r="A13" s="22">
        <v>80</v>
      </c>
      <c r="B13" s="22">
        <v>80</v>
      </c>
    </row>
    <row r="14" spans="1:15" x14ac:dyDescent="0.25">
      <c r="A14" s="22">
        <v>71</v>
      </c>
      <c r="B14" s="22">
        <v>71</v>
      </c>
    </row>
    <row r="15" spans="1:15" x14ac:dyDescent="0.25">
      <c r="A15" s="22">
        <v>56</v>
      </c>
      <c r="B15" s="22">
        <v>56</v>
      </c>
    </row>
    <row r="16" spans="1:15" x14ac:dyDescent="0.25">
      <c r="A16" s="22">
        <v>63</v>
      </c>
      <c r="B16" s="22">
        <v>63</v>
      </c>
    </row>
    <row r="17" spans="1:12" ht="15.75" x14ac:dyDescent="0.25">
      <c r="A17" s="22">
        <v>53</v>
      </c>
      <c r="B17" s="22">
        <v>53</v>
      </c>
      <c r="C17" s="1"/>
      <c r="D17" s="1"/>
      <c r="L17" s="23"/>
    </row>
    <row r="18" spans="1:12" x14ac:dyDescent="0.25">
      <c r="A18" s="22">
        <v>66</v>
      </c>
      <c r="B18" s="22">
        <v>66</v>
      </c>
    </row>
    <row r="19" spans="1:12" ht="15.75" x14ac:dyDescent="0.25">
      <c r="A19" s="22">
        <v>75</v>
      </c>
      <c r="B19" s="22">
        <v>75</v>
      </c>
      <c r="C19" s="1"/>
      <c r="D19" s="1"/>
    </row>
    <row r="20" spans="1:12" x14ac:dyDescent="0.25">
      <c r="A20" s="57">
        <v>46</v>
      </c>
      <c r="B20" s="22">
        <v>78</v>
      </c>
    </row>
    <row r="21" spans="1:12" x14ac:dyDescent="0.25">
      <c r="A21" s="22">
        <v>71</v>
      </c>
      <c r="B21" s="22">
        <v>71</v>
      </c>
    </row>
    <row r="22" spans="1:12" x14ac:dyDescent="0.25">
      <c r="A22" s="22">
        <v>77</v>
      </c>
      <c r="B22" s="22">
        <v>77</v>
      </c>
    </row>
    <row r="23" spans="1:12" x14ac:dyDescent="0.25">
      <c r="A23" s="22">
        <v>66</v>
      </c>
      <c r="B23" s="22">
        <v>66</v>
      </c>
    </row>
    <row r="24" spans="1:12" x14ac:dyDescent="0.25">
      <c r="A24" s="57">
        <v>47</v>
      </c>
      <c r="B24" s="22">
        <v>76</v>
      </c>
    </row>
    <row r="25" spans="1:12" x14ac:dyDescent="0.25">
      <c r="A25" s="22">
        <v>78</v>
      </c>
      <c r="B25" s="22">
        <v>78</v>
      </c>
    </row>
    <row r="26" spans="1:12" x14ac:dyDescent="0.25">
      <c r="A26" s="22">
        <v>82</v>
      </c>
      <c r="B26" s="22">
        <v>82</v>
      </c>
    </row>
    <row r="27" spans="1:12" x14ac:dyDescent="0.25">
      <c r="A27" s="22">
        <v>66</v>
      </c>
      <c r="B27" s="22">
        <v>66</v>
      </c>
    </row>
    <row r="28" spans="1:12" x14ac:dyDescent="0.25">
      <c r="A28" s="22">
        <v>50</v>
      </c>
      <c r="B28" s="22">
        <v>50</v>
      </c>
    </row>
    <row r="29" spans="1:12" x14ac:dyDescent="0.25">
      <c r="A29" s="22">
        <v>73</v>
      </c>
      <c r="B29" s="22">
        <v>73</v>
      </c>
    </row>
    <row r="30" spans="1:12" x14ac:dyDescent="0.25">
      <c r="A30" s="22">
        <v>75</v>
      </c>
      <c r="B30" s="22">
        <v>75</v>
      </c>
    </row>
    <row r="31" spans="1:12" x14ac:dyDescent="0.25">
      <c r="A31" s="22">
        <v>67</v>
      </c>
      <c r="B31" s="22">
        <v>67</v>
      </c>
    </row>
    <row r="32" spans="1:12" x14ac:dyDescent="0.25">
      <c r="A32" s="22">
        <v>69</v>
      </c>
      <c r="B32" s="22">
        <v>69</v>
      </c>
    </row>
    <row r="33" spans="1:2" x14ac:dyDescent="0.25">
      <c r="A33" s="22">
        <v>52</v>
      </c>
      <c r="B33" s="22">
        <v>52</v>
      </c>
    </row>
    <row r="34" spans="1:2" x14ac:dyDescent="0.25">
      <c r="A34" s="22">
        <v>72</v>
      </c>
      <c r="B34" s="22">
        <v>72</v>
      </c>
    </row>
  </sheetData>
  <mergeCells count="1">
    <mergeCell ref="G2:O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topLeftCell="A7" workbookViewId="0">
      <selection activeCell="C10" sqref="C10"/>
    </sheetView>
  </sheetViews>
  <sheetFormatPr baseColWidth="10" defaultRowHeight="15" x14ac:dyDescent="0.25"/>
  <cols>
    <col min="1" max="2" width="11.42578125" style="22"/>
    <col min="3" max="3" width="19" style="22" bestFit="1" customWidth="1"/>
    <col min="4" max="4" width="9.5703125" style="22" bestFit="1" customWidth="1"/>
    <col min="5" max="5" width="10.28515625" style="22" bestFit="1" customWidth="1"/>
    <col min="6" max="6" width="8.7109375" style="22" customWidth="1"/>
    <col min="7" max="7" width="19.42578125" style="22" bestFit="1" customWidth="1"/>
    <col min="8" max="8" width="10.42578125" style="22" bestFit="1" customWidth="1"/>
    <col min="9" max="9" width="11.42578125" style="22" bestFit="1" customWidth="1"/>
    <col min="10" max="15" width="7.7109375" style="22" customWidth="1"/>
    <col min="16" max="16384" width="11.42578125" style="22"/>
  </cols>
  <sheetData>
    <row r="2" spans="1:15" ht="15.75" x14ac:dyDescent="0.25">
      <c r="G2" s="78" t="s">
        <v>23</v>
      </c>
      <c r="H2" s="78"/>
      <c r="I2" s="78"/>
      <c r="J2" s="78"/>
      <c r="K2" s="78"/>
      <c r="L2" s="78"/>
      <c r="M2" s="78"/>
      <c r="N2" s="78"/>
      <c r="O2" s="78"/>
    </row>
    <row r="3" spans="1:15" x14ac:dyDescent="0.25">
      <c r="A3" s="22">
        <v>68</v>
      </c>
      <c r="B3" s="22">
        <v>68</v>
      </c>
      <c r="C3" s="31" t="s">
        <v>9</v>
      </c>
      <c r="D3" s="32" t="s">
        <v>3</v>
      </c>
      <c r="E3" s="31">
        <f>COUNT(A3:A34)</f>
        <v>32</v>
      </c>
      <c r="G3" s="24" t="s">
        <v>22</v>
      </c>
      <c r="H3" s="24" t="s">
        <v>15</v>
      </c>
      <c r="I3" s="24" t="s">
        <v>16</v>
      </c>
      <c r="J3" s="24" t="s">
        <v>17</v>
      </c>
      <c r="K3" s="24" t="s">
        <v>18</v>
      </c>
      <c r="L3" s="24" t="s">
        <v>19</v>
      </c>
      <c r="M3" s="24" t="s">
        <v>20</v>
      </c>
      <c r="N3" s="43" t="s">
        <v>21</v>
      </c>
      <c r="O3" s="17"/>
    </row>
    <row r="4" spans="1:15" x14ac:dyDescent="0.25">
      <c r="A4" s="57">
        <v>42</v>
      </c>
      <c r="B4" s="22">
        <v>82</v>
      </c>
      <c r="C4" s="31" t="s">
        <v>10</v>
      </c>
      <c r="D4" s="32" t="s">
        <v>4</v>
      </c>
      <c r="E4" s="31">
        <f>MIN(A3:A34)</f>
        <v>42</v>
      </c>
      <c r="G4" s="37">
        <v>1</v>
      </c>
      <c r="H4" s="25">
        <f>E4</f>
        <v>42</v>
      </c>
      <c r="I4" s="25">
        <f>H4+$E$8</f>
        <v>48.666666666666664</v>
      </c>
      <c r="J4" s="26">
        <f>L4</f>
        <v>5</v>
      </c>
      <c r="K4" s="34">
        <f>J4/$E$3</f>
        <v>0.15625</v>
      </c>
      <c r="L4" s="19">
        <f>FREQUENCY($A$3:$A$34,I4)</f>
        <v>5</v>
      </c>
      <c r="M4" s="34">
        <f>L4/$E$3</f>
        <v>0.15625</v>
      </c>
      <c r="N4" s="42">
        <f>K4</f>
        <v>0.15625</v>
      </c>
      <c r="O4" s="25">
        <f t="shared" ref="O4:O9" si="0">AVERAGE(H4:I4)</f>
        <v>45.333333333333329</v>
      </c>
    </row>
    <row r="5" spans="1:15" x14ac:dyDescent="0.25">
      <c r="A5" s="22">
        <v>68</v>
      </c>
      <c r="B5" s="22">
        <v>68</v>
      </c>
      <c r="C5" s="31" t="s">
        <v>11</v>
      </c>
      <c r="D5" s="32" t="s">
        <v>5</v>
      </c>
      <c r="E5" s="31">
        <f>MAX(A3:A34)</f>
        <v>82</v>
      </c>
      <c r="G5" s="38">
        <v>2</v>
      </c>
      <c r="H5" s="28">
        <f>I4</f>
        <v>48.666666666666664</v>
      </c>
      <c r="I5" s="28">
        <f t="shared" ref="I5:I9" si="1">H5+$E$8</f>
        <v>55.333333333333329</v>
      </c>
      <c r="J5" s="27">
        <f t="shared" ref="J5:J8" si="2">L5-L4</f>
        <v>3</v>
      </c>
      <c r="K5" s="35">
        <f t="shared" ref="K5:K9" si="3">J5/$E$3</f>
        <v>9.375E-2</v>
      </c>
      <c r="L5" s="20">
        <f t="shared" ref="L5:L9" si="4">FREQUENCY($A$3:$A$34,I5)</f>
        <v>8</v>
      </c>
      <c r="M5" s="35">
        <f t="shared" ref="M5:M8" si="5">L5/$E$3</f>
        <v>0.25</v>
      </c>
      <c r="N5" s="44">
        <f t="shared" ref="N5:N9" si="6">K5</f>
        <v>9.375E-2</v>
      </c>
      <c r="O5" s="28">
        <f t="shared" si="0"/>
        <v>52</v>
      </c>
    </row>
    <row r="6" spans="1:15" x14ac:dyDescent="0.25">
      <c r="A6" s="22">
        <v>74</v>
      </c>
      <c r="B6" s="22">
        <v>74</v>
      </c>
      <c r="C6" s="31" t="s">
        <v>6</v>
      </c>
      <c r="D6" s="32" t="s">
        <v>12</v>
      </c>
      <c r="E6" s="31">
        <f>E5-E4</f>
        <v>40</v>
      </c>
      <c r="G6" s="39">
        <v>3</v>
      </c>
      <c r="H6" s="28">
        <f t="shared" ref="H6:H9" si="7">I5</f>
        <v>55.333333333333329</v>
      </c>
      <c r="I6" s="28">
        <f t="shared" si="1"/>
        <v>61.999999999999993</v>
      </c>
      <c r="J6" s="27">
        <f t="shared" si="2"/>
        <v>1</v>
      </c>
      <c r="K6" s="35">
        <f t="shared" si="3"/>
        <v>3.125E-2</v>
      </c>
      <c r="L6" s="20">
        <f t="shared" si="4"/>
        <v>9</v>
      </c>
      <c r="M6" s="35">
        <f t="shared" si="5"/>
        <v>0.28125</v>
      </c>
      <c r="N6" s="44">
        <f t="shared" si="6"/>
        <v>3.125E-2</v>
      </c>
      <c r="O6" s="28">
        <f t="shared" si="0"/>
        <v>58.666666666666657</v>
      </c>
    </row>
    <row r="7" spans="1:15" x14ac:dyDescent="0.25">
      <c r="A7" s="22">
        <v>62</v>
      </c>
      <c r="B7" s="22">
        <v>62</v>
      </c>
      <c r="C7" s="31" t="s">
        <v>7</v>
      </c>
      <c r="D7" s="32" t="s">
        <v>13</v>
      </c>
      <c r="E7" s="31">
        <f>ROUND(1+(3.32*LOG10(E3)),0)</f>
        <v>6</v>
      </c>
      <c r="G7" s="38">
        <v>4</v>
      </c>
      <c r="H7" s="28">
        <f t="shared" si="7"/>
        <v>61.999999999999993</v>
      </c>
      <c r="I7" s="28">
        <f t="shared" si="1"/>
        <v>68.666666666666657</v>
      </c>
      <c r="J7" s="27">
        <f t="shared" si="2"/>
        <v>10</v>
      </c>
      <c r="K7" s="35">
        <f t="shared" si="3"/>
        <v>0.3125</v>
      </c>
      <c r="L7" s="20">
        <f t="shared" si="4"/>
        <v>19</v>
      </c>
      <c r="M7" s="35">
        <f t="shared" si="5"/>
        <v>0.59375</v>
      </c>
      <c r="N7" s="44">
        <f t="shared" si="6"/>
        <v>0.3125</v>
      </c>
      <c r="O7" s="28">
        <f t="shared" si="0"/>
        <v>65.333333333333329</v>
      </c>
    </row>
    <row r="8" spans="1:15" x14ac:dyDescent="0.25">
      <c r="A8" s="57">
        <v>43</v>
      </c>
      <c r="B8" s="22">
        <v>80</v>
      </c>
      <c r="C8" s="31" t="s">
        <v>8</v>
      </c>
      <c r="D8" s="32" t="s">
        <v>14</v>
      </c>
      <c r="E8" s="33">
        <f>E6/E7</f>
        <v>6.666666666666667</v>
      </c>
      <c r="G8" s="39">
        <v>5</v>
      </c>
      <c r="H8" s="28">
        <f t="shared" si="7"/>
        <v>68.666666666666657</v>
      </c>
      <c r="I8" s="28">
        <f t="shared" si="1"/>
        <v>75.333333333333329</v>
      </c>
      <c r="J8" s="27">
        <f t="shared" si="2"/>
        <v>8</v>
      </c>
      <c r="K8" s="35">
        <f>J8/$E$3</f>
        <v>0.25</v>
      </c>
      <c r="L8" s="20">
        <f t="shared" si="4"/>
        <v>27</v>
      </c>
      <c r="M8" s="35">
        <f t="shared" si="5"/>
        <v>0.84375</v>
      </c>
      <c r="N8" s="44">
        <f t="shared" si="6"/>
        <v>0.25</v>
      </c>
      <c r="O8" s="28">
        <f t="shared" si="0"/>
        <v>72</v>
      </c>
    </row>
    <row r="9" spans="1:15" x14ac:dyDescent="0.25">
      <c r="A9" s="22">
        <v>62</v>
      </c>
      <c r="B9" s="22">
        <v>62</v>
      </c>
      <c r="G9" s="40">
        <v>6</v>
      </c>
      <c r="H9" s="30">
        <f t="shared" si="7"/>
        <v>75.333333333333329</v>
      </c>
      <c r="I9" s="30">
        <f t="shared" si="1"/>
        <v>82</v>
      </c>
      <c r="J9" s="29">
        <f>L9-L8</f>
        <v>5</v>
      </c>
      <c r="K9" s="36">
        <f t="shared" si="3"/>
        <v>0.15625</v>
      </c>
      <c r="L9" s="21">
        <f t="shared" si="4"/>
        <v>32</v>
      </c>
      <c r="M9" s="41">
        <f>L9/$E$3</f>
        <v>1</v>
      </c>
      <c r="N9" s="45">
        <f t="shared" si="6"/>
        <v>0.15625</v>
      </c>
      <c r="O9" s="30">
        <f t="shared" si="0"/>
        <v>78.666666666666657</v>
      </c>
    </row>
    <row r="10" spans="1:15" x14ac:dyDescent="0.25">
      <c r="A10" s="22">
        <v>76</v>
      </c>
      <c r="B10" s="22">
        <v>76</v>
      </c>
      <c r="C10" s="22">
        <f>MEDIAN(A3:A34)</f>
        <v>66.5</v>
      </c>
    </row>
    <row r="11" spans="1:15" ht="15.75" x14ac:dyDescent="0.25">
      <c r="A11" s="22">
        <v>62</v>
      </c>
      <c r="B11" s="22">
        <v>62</v>
      </c>
      <c r="G11" s="1"/>
    </row>
    <row r="12" spans="1:15" x14ac:dyDescent="0.25">
      <c r="A12" s="57">
        <v>47</v>
      </c>
      <c r="B12" s="22">
        <v>77</v>
      </c>
    </row>
    <row r="13" spans="1:15" x14ac:dyDescent="0.25">
      <c r="A13" s="22">
        <v>80</v>
      </c>
      <c r="B13" s="22">
        <v>80</v>
      </c>
    </row>
    <row r="14" spans="1:15" x14ac:dyDescent="0.25">
      <c r="A14" s="22">
        <v>71</v>
      </c>
      <c r="B14" s="22">
        <v>71</v>
      </c>
    </row>
    <row r="15" spans="1:15" x14ac:dyDescent="0.25">
      <c r="A15" s="22">
        <v>56</v>
      </c>
      <c r="B15" s="22">
        <v>56</v>
      </c>
    </row>
    <row r="16" spans="1:15" x14ac:dyDescent="0.25">
      <c r="A16" s="22">
        <v>63</v>
      </c>
      <c r="B16" s="22">
        <v>63</v>
      </c>
    </row>
    <row r="17" spans="1:12" ht="15.75" x14ac:dyDescent="0.25">
      <c r="A17" s="22">
        <v>53</v>
      </c>
      <c r="B17" s="22">
        <v>53</v>
      </c>
      <c r="C17" s="1"/>
      <c r="D17" s="1"/>
      <c r="L17" s="23"/>
    </row>
    <row r="18" spans="1:12" x14ac:dyDescent="0.25">
      <c r="A18" s="22">
        <v>66</v>
      </c>
      <c r="B18" s="22">
        <v>66</v>
      </c>
    </row>
    <row r="19" spans="1:12" ht="15.75" x14ac:dyDescent="0.25">
      <c r="A19" s="22">
        <v>75</v>
      </c>
      <c r="B19" s="22">
        <v>75</v>
      </c>
      <c r="C19" s="1"/>
      <c r="D19" s="1"/>
    </row>
    <row r="20" spans="1:12" x14ac:dyDescent="0.25">
      <c r="A20" s="57">
        <v>46</v>
      </c>
      <c r="B20" s="22">
        <v>78</v>
      </c>
    </row>
    <row r="21" spans="1:12" x14ac:dyDescent="0.25">
      <c r="A21" s="22">
        <v>71</v>
      </c>
      <c r="B21" s="22">
        <v>71</v>
      </c>
    </row>
    <row r="22" spans="1:12" x14ac:dyDescent="0.25">
      <c r="A22" s="22">
        <v>77</v>
      </c>
      <c r="B22" s="22">
        <v>77</v>
      </c>
    </row>
    <row r="23" spans="1:12" x14ac:dyDescent="0.25">
      <c r="A23" s="22">
        <v>66</v>
      </c>
      <c r="B23" s="22">
        <v>66</v>
      </c>
    </row>
    <row r="24" spans="1:12" x14ac:dyDescent="0.25">
      <c r="A24" s="57">
        <v>47</v>
      </c>
      <c r="B24" s="22">
        <v>76</v>
      </c>
    </row>
    <row r="25" spans="1:12" x14ac:dyDescent="0.25">
      <c r="A25" s="22">
        <v>78</v>
      </c>
      <c r="B25" s="22">
        <v>78</v>
      </c>
    </row>
    <row r="26" spans="1:12" x14ac:dyDescent="0.25">
      <c r="A26" s="22">
        <v>82</v>
      </c>
      <c r="B26" s="22">
        <v>82</v>
      </c>
    </row>
    <row r="27" spans="1:12" x14ac:dyDescent="0.25">
      <c r="A27" s="22">
        <v>66</v>
      </c>
      <c r="B27" s="22">
        <v>66</v>
      </c>
    </row>
    <row r="28" spans="1:12" x14ac:dyDescent="0.25">
      <c r="A28" s="22">
        <v>50</v>
      </c>
      <c r="B28" s="22">
        <v>50</v>
      </c>
    </row>
    <row r="29" spans="1:12" x14ac:dyDescent="0.25">
      <c r="A29" s="22">
        <v>73</v>
      </c>
      <c r="B29" s="22">
        <v>73</v>
      </c>
    </row>
    <row r="30" spans="1:12" x14ac:dyDescent="0.25">
      <c r="A30" s="22">
        <v>75</v>
      </c>
      <c r="B30" s="22">
        <v>75</v>
      </c>
    </row>
    <row r="31" spans="1:12" x14ac:dyDescent="0.25">
      <c r="A31" s="22">
        <v>67</v>
      </c>
      <c r="B31" s="22">
        <v>67</v>
      </c>
    </row>
    <row r="32" spans="1:12" x14ac:dyDescent="0.25">
      <c r="A32" s="22">
        <v>69</v>
      </c>
      <c r="B32" s="22">
        <v>69</v>
      </c>
    </row>
    <row r="33" spans="1:2" x14ac:dyDescent="0.25">
      <c r="A33" s="22">
        <v>52</v>
      </c>
      <c r="B33" s="22">
        <v>52</v>
      </c>
    </row>
    <row r="34" spans="1:2" x14ac:dyDescent="0.25">
      <c r="A34" s="22">
        <v>72</v>
      </c>
      <c r="B34" s="22">
        <v>72</v>
      </c>
    </row>
  </sheetData>
  <mergeCells count="1">
    <mergeCell ref="G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opLeftCell="A7" workbookViewId="0">
      <selection activeCell="J17" sqref="J17"/>
    </sheetView>
  </sheetViews>
  <sheetFormatPr baseColWidth="10" defaultRowHeight="15" x14ac:dyDescent="0.25"/>
  <cols>
    <col min="2" max="2" width="2" bestFit="1" customWidth="1"/>
    <col min="3" max="3" width="3.7109375" customWidth="1"/>
    <col min="4" max="4" width="8.7109375" style="46" bestFit="1" customWidth="1"/>
    <col min="5" max="5" width="2" bestFit="1" customWidth="1"/>
    <col min="6" max="6" width="3.7109375" customWidth="1"/>
    <col min="7" max="7" width="7.5703125" style="46" bestFit="1" customWidth="1"/>
    <col min="8" max="8" width="2" style="47" bestFit="1" customWidth="1"/>
    <col min="9" max="9" width="3.7109375" customWidth="1"/>
    <col min="10" max="10" width="7.5703125" style="46" bestFit="1" customWidth="1"/>
    <col min="11" max="11" width="2" style="47" bestFit="1" customWidth="1"/>
  </cols>
  <sheetData>
    <row r="1" spans="2:11" ht="9.75" customHeight="1" x14ac:dyDescent="0.25">
      <c r="B1" s="48"/>
      <c r="C1" s="48"/>
      <c r="D1" s="80" t="s">
        <v>27</v>
      </c>
      <c r="E1" s="80"/>
      <c r="F1" s="49"/>
      <c r="G1" s="80" t="s">
        <v>28</v>
      </c>
      <c r="H1" s="80"/>
      <c r="I1" s="49"/>
      <c r="J1" s="80" t="s">
        <v>29</v>
      </c>
      <c r="K1" s="80"/>
    </row>
    <row r="2" spans="2:11" ht="9.75" customHeight="1" x14ac:dyDescent="0.25">
      <c r="B2" s="48"/>
      <c r="C2" s="48"/>
      <c r="D2" s="50"/>
      <c r="E2" s="48"/>
      <c r="F2" s="48"/>
      <c r="G2" s="50"/>
      <c r="H2" s="51"/>
      <c r="I2" s="48"/>
      <c r="J2" s="50"/>
      <c r="K2" s="51"/>
    </row>
    <row r="3" spans="2:11" ht="9.75" customHeight="1" x14ac:dyDescent="0.25">
      <c r="B3" s="48"/>
      <c r="C3" s="48"/>
      <c r="D3" s="50"/>
      <c r="E3" s="48"/>
      <c r="F3" s="48"/>
      <c r="G3" s="50"/>
      <c r="H3" s="51"/>
      <c r="I3" s="79"/>
      <c r="J3" s="50" t="s">
        <v>24</v>
      </c>
      <c r="K3" s="51">
        <v>9</v>
      </c>
    </row>
    <row r="4" spans="2:11" ht="9.75" customHeight="1" x14ac:dyDescent="0.25">
      <c r="B4" s="48"/>
      <c r="C4" s="48"/>
      <c r="D4" s="50"/>
      <c r="E4" s="48"/>
      <c r="F4" s="79"/>
      <c r="G4" s="50" t="s">
        <v>24</v>
      </c>
      <c r="H4" s="51">
        <v>6</v>
      </c>
      <c r="I4" s="79"/>
      <c r="J4" s="50" t="s">
        <v>25</v>
      </c>
      <c r="K4" s="51">
        <v>7</v>
      </c>
    </row>
    <row r="5" spans="2:11" ht="9.75" customHeight="1" x14ac:dyDescent="0.25">
      <c r="B5" s="48"/>
      <c r="C5" s="48"/>
      <c r="D5" s="50"/>
      <c r="E5" s="52"/>
      <c r="F5" s="79"/>
      <c r="G5" s="50"/>
      <c r="H5" s="51"/>
      <c r="I5" s="79"/>
      <c r="J5" s="50" t="s">
        <v>26</v>
      </c>
      <c r="K5" s="51">
        <v>6</v>
      </c>
    </row>
    <row r="6" spans="2:11" ht="9.75" customHeight="1" x14ac:dyDescent="0.25">
      <c r="B6" s="48"/>
      <c r="C6" s="48"/>
      <c r="D6" s="50"/>
      <c r="E6" s="48"/>
      <c r="F6" s="79"/>
      <c r="G6" s="50"/>
      <c r="H6" s="51"/>
      <c r="I6" s="79"/>
      <c r="J6" s="50" t="s">
        <v>24</v>
      </c>
      <c r="K6" s="51">
        <v>7</v>
      </c>
    </row>
    <row r="7" spans="2:11" ht="9.75" customHeight="1" x14ac:dyDescent="0.25">
      <c r="B7" s="48"/>
      <c r="C7" s="79"/>
      <c r="D7" s="50" t="s">
        <v>24</v>
      </c>
      <c r="E7" s="48">
        <v>3</v>
      </c>
      <c r="F7" s="79"/>
      <c r="G7" s="50" t="s">
        <v>25</v>
      </c>
      <c r="H7" s="51">
        <v>4</v>
      </c>
      <c r="I7" s="79"/>
      <c r="J7" s="50" t="s">
        <v>25</v>
      </c>
      <c r="K7" s="51">
        <v>5</v>
      </c>
    </row>
    <row r="8" spans="2:11" ht="9.75" customHeight="1" x14ac:dyDescent="0.25">
      <c r="B8" s="48"/>
      <c r="C8" s="79"/>
      <c r="D8" s="50"/>
      <c r="E8" s="48"/>
      <c r="F8" s="79"/>
      <c r="G8" s="50"/>
      <c r="H8" s="51"/>
      <c r="I8" s="79"/>
      <c r="J8" s="50" t="s">
        <v>26</v>
      </c>
      <c r="K8" s="51">
        <v>4</v>
      </c>
    </row>
    <row r="9" spans="2:11" ht="9.75" customHeight="1" x14ac:dyDescent="0.25">
      <c r="B9" s="48"/>
      <c r="C9" s="79"/>
      <c r="D9" s="50"/>
      <c r="E9" s="48"/>
      <c r="F9" s="79"/>
      <c r="G9" s="50"/>
      <c r="H9" s="51"/>
      <c r="I9" s="79"/>
      <c r="J9" s="50" t="s">
        <v>24</v>
      </c>
      <c r="K9" s="51">
        <v>6</v>
      </c>
    </row>
    <row r="10" spans="2:11" ht="9.75" customHeight="1" x14ac:dyDescent="0.25">
      <c r="B10" s="48"/>
      <c r="C10" s="79"/>
      <c r="D10" s="50"/>
      <c r="E10" s="48"/>
      <c r="F10" s="79"/>
      <c r="G10" s="50" t="s">
        <v>26</v>
      </c>
      <c r="H10" s="51">
        <v>3</v>
      </c>
      <c r="I10" s="79"/>
      <c r="J10" s="50" t="s">
        <v>25</v>
      </c>
      <c r="K10" s="51">
        <v>4</v>
      </c>
    </row>
    <row r="11" spans="2:11" ht="9.75" customHeight="1" x14ac:dyDescent="0.25">
      <c r="B11" s="48"/>
      <c r="C11" s="79"/>
      <c r="D11" s="50"/>
      <c r="E11" s="48"/>
      <c r="F11" s="48"/>
      <c r="G11" s="50"/>
      <c r="H11" s="51"/>
      <c r="I11" s="79"/>
      <c r="J11" s="50" t="s">
        <v>26</v>
      </c>
      <c r="K11" s="51">
        <v>3</v>
      </c>
    </row>
    <row r="12" spans="2:11" ht="9.75" customHeight="1" x14ac:dyDescent="0.25">
      <c r="B12" s="48"/>
      <c r="C12" s="79"/>
      <c r="D12" s="50"/>
      <c r="E12" s="48"/>
      <c r="F12" s="48"/>
      <c r="G12" s="50"/>
      <c r="H12" s="51"/>
      <c r="I12" s="48"/>
      <c r="J12" s="50"/>
      <c r="K12" s="51"/>
    </row>
    <row r="13" spans="2:11" ht="9.75" customHeight="1" x14ac:dyDescent="0.25">
      <c r="B13" s="48"/>
      <c r="C13" s="79"/>
      <c r="D13" s="50"/>
      <c r="E13" s="48"/>
      <c r="F13" s="48"/>
      <c r="G13" s="50"/>
      <c r="H13" s="51"/>
      <c r="I13" s="79"/>
      <c r="J13" s="53" t="s">
        <v>24</v>
      </c>
      <c r="K13" s="51">
        <v>7</v>
      </c>
    </row>
    <row r="14" spans="2:11" ht="9.75" customHeight="1" x14ac:dyDescent="0.25">
      <c r="B14" s="48"/>
      <c r="C14" s="79"/>
      <c r="D14" s="50"/>
      <c r="E14" s="48"/>
      <c r="F14" s="79"/>
      <c r="G14" s="50" t="s">
        <v>24</v>
      </c>
      <c r="H14" s="51">
        <v>4</v>
      </c>
      <c r="I14" s="79"/>
      <c r="J14" s="53" t="s">
        <v>25</v>
      </c>
      <c r="K14" s="51">
        <v>5</v>
      </c>
    </row>
    <row r="15" spans="2:11" ht="9.75" customHeight="1" x14ac:dyDescent="0.25">
      <c r="B15" s="48"/>
      <c r="C15" s="79"/>
      <c r="D15" s="50"/>
      <c r="E15" s="48"/>
      <c r="F15" s="79"/>
      <c r="G15" s="50"/>
      <c r="H15" s="51"/>
      <c r="I15" s="79"/>
      <c r="J15" s="53" t="s">
        <v>26</v>
      </c>
      <c r="K15" s="51">
        <v>4</v>
      </c>
    </row>
    <row r="16" spans="2:11" ht="9.75" customHeight="1" x14ac:dyDescent="0.25">
      <c r="B16" s="48"/>
      <c r="C16" s="79"/>
      <c r="D16" s="50"/>
      <c r="E16" s="48"/>
      <c r="F16" s="79"/>
      <c r="G16" s="50"/>
      <c r="H16" s="51"/>
      <c r="I16" s="79"/>
      <c r="J16" s="53" t="s">
        <v>24</v>
      </c>
      <c r="K16" s="51">
        <v>5</v>
      </c>
    </row>
    <row r="17" spans="2:11" ht="9.75" customHeight="1" x14ac:dyDescent="0.25">
      <c r="B17" s="48">
        <v>0</v>
      </c>
      <c r="C17" s="79"/>
      <c r="D17" s="50" t="s">
        <v>25</v>
      </c>
      <c r="E17" s="48">
        <v>1</v>
      </c>
      <c r="F17" s="79"/>
      <c r="G17" s="50" t="s">
        <v>25</v>
      </c>
      <c r="H17" s="51">
        <v>2</v>
      </c>
      <c r="I17" s="79"/>
      <c r="J17" s="53" t="s">
        <v>25</v>
      </c>
      <c r="K17" s="51">
        <v>3</v>
      </c>
    </row>
    <row r="18" spans="2:11" ht="9.75" customHeight="1" x14ac:dyDescent="0.25">
      <c r="B18" s="48"/>
      <c r="C18" s="79"/>
      <c r="D18" s="50"/>
      <c r="E18" s="48"/>
      <c r="F18" s="79"/>
      <c r="G18" s="50"/>
      <c r="H18" s="51"/>
      <c r="I18" s="79"/>
      <c r="J18" s="53" t="s">
        <v>26</v>
      </c>
      <c r="K18" s="51">
        <v>2</v>
      </c>
    </row>
    <row r="19" spans="2:11" ht="9.75" customHeight="1" x14ac:dyDescent="0.25">
      <c r="B19" s="48"/>
      <c r="C19" s="79"/>
      <c r="D19" s="50"/>
      <c r="E19" s="48"/>
      <c r="F19" s="79"/>
      <c r="G19" s="50"/>
      <c r="H19" s="51"/>
      <c r="I19" s="79"/>
      <c r="J19" s="53" t="s">
        <v>24</v>
      </c>
      <c r="K19" s="51">
        <v>4</v>
      </c>
    </row>
    <row r="20" spans="2:11" ht="9.75" customHeight="1" x14ac:dyDescent="0.25">
      <c r="B20" s="48"/>
      <c r="C20" s="79"/>
      <c r="D20" s="50"/>
      <c r="E20" s="48"/>
      <c r="F20" s="79"/>
      <c r="G20" s="50" t="s">
        <v>26</v>
      </c>
      <c r="H20" s="51">
        <v>1</v>
      </c>
      <c r="I20" s="79"/>
      <c r="J20" s="53" t="s">
        <v>25</v>
      </c>
      <c r="K20" s="51">
        <v>2</v>
      </c>
    </row>
    <row r="21" spans="2:11" ht="9.75" customHeight="1" x14ac:dyDescent="0.25">
      <c r="B21" s="48"/>
      <c r="C21" s="79"/>
      <c r="D21" s="50"/>
      <c r="E21" s="48"/>
      <c r="F21" s="48"/>
      <c r="G21" s="50"/>
      <c r="H21" s="51"/>
      <c r="I21" s="79"/>
      <c r="J21" s="53" t="s">
        <v>26</v>
      </c>
      <c r="K21" s="51">
        <v>1</v>
      </c>
    </row>
    <row r="22" spans="2:11" ht="9.75" customHeight="1" x14ac:dyDescent="0.25">
      <c r="B22" s="48"/>
      <c r="C22" s="79"/>
      <c r="D22" s="50"/>
      <c r="E22" s="48"/>
      <c r="F22" s="48"/>
      <c r="G22" s="50"/>
      <c r="H22" s="51"/>
      <c r="I22" s="48"/>
      <c r="J22" s="50"/>
      <c r="K22" s="51"/>
    </row>
    <row r="23" spans="2:11" ht="9.75" customHeight="1" x14ac:dyDescent="0.25">
      <c r="B23" s="48"/>
      <c r="C23" s="79"/>
      <c r="D23" s="50"/>
      <c r="E23" s="48"/>
      <c r="F23" s="48"/>
      <c r="G23" s="50"/>
      <c r="H23" s="51"/>
      <c r="I23" s="79"/>
      <c r="J23" s="50" t="s">
        <v>24</v>
      </c>
      <c r="K23" s="51">
        <v>6</v>
      </c>
    </row>
    <row r="24" spans="2:11" ht="9.75" customHeight="1" x14ac:dyDescent="0.25">
      <c r="B24" s="48"/>
      <c r="C24" s="79"/>
      <c r="D24" s="50"/>
      <c r="E24" s="48"/>
      <c r="F24" s="79"/>
      <c r="G24" s="50" t="s">
        <v>24</v>
      </c>
      <c r="H24" s="51">
        <v>3</v>
      </c>
      <c r="I24" s="79"/>
      <c r="J24" s="53" t="s">
        <v>25</v>
      </c>
      <c r="K24" s="51">
        <v>4</v>
      </c>
    </row>
    <row r="25" spans="2:11" ht="9.75" customHeight="1" x14ac:dyDescent="0.25">
      <c r="B25" s="48"/>
      <c r="C25" s="79"/>
      <c r="D25" s="50"/>
      <c r="E25" s="48"/>
      <c r="F25" s="79"/>
      <c r="G25" s="50"/>
      <c r="H25" s="51"/>
      <c r="I25" s="79"/>
      <c r="J25" s="50" t="s">
        <v>26</v>
      </c>
      <c r="K25" s="51">
        <v>3</v>
      </c>
    </row>
    <row r="26" spans="2:11" ht="9.75" customHeight="1" x14ac:dyDescent="0.25">
      <c r="B26" s="48"/>
      <c r="C26" s="79"/>
      <c r="D26" s="50"/>
      <c r="E26" s="48"/>
      <c r="F26" s="79"/>
      <c r="G26" s="50"/>
      <c r="H26" s="51"/>
      <c r="I26" s="79"/>
      <c r="J26" s="50" t="s">
        <v>24</v>
      </c>
      <c r="K26" s="51">
        <v>4</v>
      </c>
    </row>
    <row r="27" spans="2:11" ht="9.75" customHeight="1" x14ac:dyDescent="0.25">
      <c r="B27" s="48"/>
      <c r="C27" s="79"/>
      <c r="D27" s="50" t="s">
        <v>26</v>
      </c>
      <c r="E27" s="48">
        <v>0</v>
      </c>
      <c r="F27" s="79"/>
      <c r="G27" s="50" t="s">
        <v>25</v>
      </c>
      <c r="H27" s="51">
        <v>1</v>
      </c>
      <c r="I27" s="79"/>
      <c r="J27" s="50" t="s">
        <v>25</v>
      </c>
      <c r="K27" s="51">
        <v>2</v>
      </c>
    </row>
    <row r="28" spans="2:11" ht="9.75" customHeight="1" x14ac:dyDescent="0.25">
      <c r="B28" s="48"/>
      <c r="C28" s="48"/>
      <c r="D28" s="50"/>
      <c r="E28" s="48"/>
      <c r="F28" s="79"/>
      <c r="G28" s="50"/>
      <c r="H28" s="51"/>
      <c r="I28" s="79"/>
      <c r="J28" s="50" t="s">
        <v>26</v>
      </c>
      <c r="K28" s="51">
        <v>1</v>
      </c>
    </row>
    <row r="29" spans="2:11" ht="9.75" customHeight="1" x14ac:dyDescent="0.25">
      <c r="B29" s="48"/>
      <c r="C29" s="48"/>
      <c r="D29" s="50"/>
      <c r="E29" s="48"/>
      <c r="F29" s="79"/>
      <c r="G29" s="50"/>
      <c r="H29" s="51"/>
      <c r="I29" s="79"/>
      <c r="J29" s="50" t="s">
        <v>24</v>
      </c>
      <c r="K29" s="51">
        <v>3</v>
      </c>
    </row>
    <row r="30" spans="2:11" ht="9.75" customHeight="1" x14ac:dyDescent="0.25">
      <c r="B30" s="48"/>
      <c r="C30" s="48"/>
      <c r="D30" s="50"/>
      <c r="E30" s="48"/>
      <c r="F30" s="79"/>
      <c r="G30" s="50" t="s">
        <v>26</v>
      </c>
      <c r="H30" s="51">
        <v>0</v>
      </c>
      <c r="I30" s="79"/>
      <c r="J30" s="50" t="s">
        <v>25</v>
      </c>
      <c r="K30" s="51">
        <v>1</v>
      </c>
    </row>
    <row r="31" spans="2:11" ht="9.75" customHeight="1" x14ac:dyDescent="0.25">
      <c r="B31" s="48"/>
      <c r="C31" s="48"/>
      <c r="D31" s="50"/>
      <c r="E31" s="48"/>
      <c r="F31" s="48"/>
      <c r="G31" s="50"/>
      <c r="H31" s="51"/>
      <c r="I31" s="79"/>
      <c r="J31" s="50" t="s">
        <v>26</v>
      </c>
      <c r="K31" s="51">
        <v>0</v>
      </c>
    </row>
  </sheetData>
  <mergeCells count="16">
    <mergeCell ref="C7:C27"/>
    <mergeCell ref="D1:E1"/>
    <mergeCell ref="G1:H1"/>
    <mergeCell ref="J1:K1"/>
    <mergeCell ref="F4:F10"/>
    <mergeCell ref="F14:F20"/>
    <mergeCell ref="F24:F30"/>
    <mergeCell ref="I3:I5"/>
    <mergeCell ref="I6:I8"/>
    <mergeCell ref="I9:I11"/>
    <mergeCell ref="I13:I15"/>
    <mergeCell ref="I16:I18"/>
    <mergeCell ref="I19:I21"/>
    <mergeCell ref="I23:I25"/>
    <mergeCell ref="I26:I28"/>
    <mergeCell ref="I29:I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9"/>
  <sheetViews>
    <sheetView workbookViewId="0">
      <selection activeCell="I16" sqref="I16:L19"/>
    </sheetView>
  </sheetViews>
  <sheetFormatPr baseColWidth="10" defaultRowHeight="12.75" x14ac:dyDescent="0.2"/>
  <cols>
    <col min="1" max="4" width="11.42578125" style="54"/>
    <col min="5" max="8" width="12.7109375" style="54" customWidth="1"/>
    <col min="9" max="12" width="15.7109375" style="54" customWidth="1"/>
    <col min="13" max="16384" width="11.42578125" style="54"/>
  </cols>
  <sheetData>
    <row r="4" spans="4:12" x14ac:dyDescent="0.2">
      <c r="E4" s="18" t="s">
        <v>35</v>
      </c>
      <c r="F4" s="18" t="s">
        <v>30</v>
      </c>
      <c r="G4" s="18" t="s">
        <v>31</v>
      </c>
      <c r="H4" s="18" t="s">
        <v>32</v>
      </c>
      <c r="I4" s="18" t="s">
        <v>33</v>
      </c>
      <c r="J4" s="18" t="s">
        <v>34</v>
      </c>
    </row>
    <row r="5" spans="4:12" x14ac:dyDescent="0.2">
      <c r="E5" s="55">
        <v>27</v>
      </c>
      <c r="F5" s="55">
        <v>27</v>
      </c>
      <c r="G5" s="55">
        <v>27</v>
      </c>
      <c r="H5" s="55">
        <v>10</v>
      </c>
      <c r="I5" s="55">
        <v>10</v>
      </c>
      <c r="J5" s="55">
        <v>10</v>
      </c>
    </row>
    <row r="8" spans="4:12" x14ac:dyDescent="0.2">
      <c r="E8" s="18" t="s">
        <v>36</v>
      </c>
      <c r="F8" s="18" t="s">
        <v>37</v>
      </c>
      <c r="G8" s="18" t="s">
        <v>38</v>
      </c>
    </row>
    <row r="9" spans="4:12" x14ac:dyDescent="0.2">
      <c r="E9" s="55">
        <v>3</v>
      </c>
      <c r="F9" s="55">
        <v>2</v>
      </c>
      <c r="G9" s="55">
        <v>1</v>
      </c>
    </row>
    <row r="11" spans="4:12" x14ac:dyDescent="0.2">
      <c r="E11" s="81" t="s">
        <v>39</v>
      </c>
      <c r="F11" s="81"/>
      <c r="G11" s="81"/>
    </row>
    <row r="12" spans="4:12" x14ac:dyDescent="0.2">
      <c r="E12" s="18" t="s">
        <v>40</v>
      </c>
      <c r="F12" s="18" t="s">
        <v>41</v>
      </c>
      <c r="G12" s="18" t="s">
        <v>42</v>
      </c>
    </row>
    <row r="13" spans="4:12" x14ac:dyDescent="0.2">
      <c r="E13" s="55">
        <v>3</v>
      </c>
      <c r="F13" s="55">
        <v>2</v>
      </c>
      <c r="G13" s="55">
        <v>1</v>
      </c>
    </row>
    <row r="15" spans="4:12" x14ac:dyDescent="0.2">
      <c r="G15" s="56"/>
    </row>
    <row r="16" spans="4:12" ht="13.5" thickBot="1" x14ac:dyDescent="0.25">
      <c r="D16" s="58"/>
      <c r="E16" s="62" t="s">
        <v>43</v>
      </c>
      <c r="F16" s="63" t="s">
        <v>44</v>
      </c>
      <c r="G16" s="62" t="s">
        <v>0</v>
      </c>
      <c r="I16" s="58"/>
      <c r="J16" s="62" t="s">
        <v>49</v>
      </c>
      <c r="K16" s="63" t="s">
        <v>47</v>
      </c>
      <c r="L16" s="62" t="s">
        <v>0</v>
      </c>
    </row>
    <row r="17" spans="4:12" x14ac:dyDescent="0.2">
      <c r="D17" s="64" t="s">
        <v>45</v>
      </c>
      <c r="E17" s="61">
        <v>24</v>
      </c>
      <c r="F17" s="60">
        <v>33</v>
      </c>
      <c r="G17" s="61">
        <f>SUM(E17:F17)</f>
        <v>57</v>
      </c>
      <c r="I17" s="64" t="s">
        <v>44</v>
      </c>
      <c r="J17" s="61">
        <v>4</v>
      </c>
      <c r="K17" s="60">
        <v>2</v>
      </c>
      <c r="L17" s="61">
        <v>6</v>
      </c>
    </row>
    <row r="18" spans="4:12" ht="13.5" thickBot="1" x14ac:dyDescent="0.25">
      <c r="D18" s="63" t="s">
        <v>46</v>
      </c>
      <c r="E18" s="59">
        <v>21</v>
      </c>
      <c r="F18" s="58">
        <v>42</v>
      </c>
      <c r="G18" s="59">
        <f>SUM(E18:F18)</f>
        <v>63</v>
      </c>
      <c r="I18" s="63" t="s">
        <v>48</v>
      </c>
      <c r="J18" s="59">
        <v>1</v>
      </c>
      <c r="K18" s="58">
        <v>1</v>
      </c>
      <c r="L18" s="59">
        <v>2</v>
      </c>
    </row>
    <row r="19" spans="4:12" x14ac:dyDescent="0.2">
      <c r="D19" s="64" t="s">
        <v>0</v>
      </c>
      <c r="E19" s="61">
        <f>SUM(E17:E18)</f>
        <v>45</v>
      </c>
      <c r="F19" s="60">
        <f t="shared" ref="F19:G19" si="0">SUM(F17:F18)</f>
        <v>75</v>
      </c>
      <c r="G19" s="61">
        <f t="shared" si="0"/>
        <v>120</v>
      </c>
      <c r="I19" s="64" t="s">
        <v>0</v>
      </c>
      <c r="J19" s="61">
        <v>5</v>
      </c>
      <c r="K19" s="60">
        <v>3</v>
      </c>
      <c r="L19" s="61">
        <v>8</v>
      </c>
    </row>
  </sheetData>
  <mergeCells count="1">
    <mergeCell ref="E11:G1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O38"/>
  <sheetViews>
    <sheetView workbookViewId="0">
      <selection activeCell="K5" sqref="K5:O5"/>
    </sheetView>
  </sheetViews>
  <sheetFormatPr baseColWidth="10" defaultColWidth="10.5703125" defaultRowHeight="15.75" x14ac:dyDescent="0.25"/>
  <cols>
    <col min="1" max="1" width="10.5703125" style="68"/>
    <col min="2" max="2" width="4.42578125" style="69" bestFit="1" customWidth="1"/>
    <col min="3" max="3" width="11.42578125" style="68" customWidth="1"/>
    <col min="4" max="4" width="10" style="69" bestFit="1" customWidth="1"/>
    <col min="5" max="5" width="9.42578125" style="69" customWidth="1"/>
    <col min="6" max="6" width="9.28515625" style="67" hidden="1" customWidth="1"/>
    <col min="7" max="16384" width="10.5703125" style="68"/>
  </cols>
  <sheetData>
    <row r="2" spans="2:15" x14ac:dyDescent="0.25">
      <c r="B2" s="70" t="s">
        <v>95</v>
      </c>
      <c r="C2" s="71" t="s">
        <v>93</v>
      </c>
      <c r="D2" s="72" t="s">
        <v>94</v>
      </c>
      <c r="E2" s="72" t="s">
        <v>97</v>
      </c>
      <c r="F2" s="66" t="s">
        <v>96</v>
      </c>
      <c r="G2" s="75"/>
      <c r="H2" s="75"/>
      <c r="I2" s="75"/>
      <c r="K2" s="68">
        <v>7</v>
      </c>
      <c r="L2" s="68">
        <f ca="1">RANDBETWEEN(1,30)</f>
        <v>19</v>
      </c>
    </row>
    <row r="3" spans="2:15" x14ac:dyDescent="0.25">
      <c r="B3" s="73">
        <v>1</v>
      </c>
      <c r="C3" s="74" t="s">
        <v>85</v>
      </c>
      <c r="D3" s="73" t="s">
        <v>83</v>
      </c>
      <c r="E3" s="73" t="s">
        <v>98</v>
      </c>
      <c r="F3" s="65">
        <f ca="1">RANDBETWEEN(100,200)</f>
        <v>199</v>
      </c>
      <c r="G3" s="76"/>
      <c r="H3" s="76"/>
      <c r="I3" s="76"/>
    </row>
    <row r="4" spans="2:15" x14ac:dyDescent="0.25">
      <c r="B4" s="73">
        <v>2</v>
      </c>
      <c r="C4" s="74" t="s">
        <v>91</v>
      </c>
      <c r="D4" s="73" t="s">
        <v>83</v>
      </c>
      <c r="E4" s="73" t="s">
        <v>98</v>
      </c>
      <c r="F4" s="65">
        <f t="shared" ref="F4:F32" ca="1" si="0">RANDBETWEEN(100,200)</f>
        <v>125</v>
      </c>
      <c r="G4" s="76"/>
      <c r="H4" s="76"/>
      <c r="I4" s="76"/>
    </row>
    <row r="5" spans="2:15" x14ac:dyDescent="0.25">
      <c r="B5" s="73">
        <v>3</v>
      </c>
      <c r="C5" s="74" t="s">
        <v>87</v>
      </c>
      <c r="D5" s="73" t="s">
        <v>83</v>
      </c>
      <c r="E5" s="73" t="s">
        <v>98</v>
      </c>
      <c r="F5" s="65">
        <f t="shared" ca="1" si="0"/>
        <v>184</v>
      </c>
      <c r="G5" s="76"/>
      <c r="H5" s="76"/>
      <c r="I5" s="76"/>
      <c r="K5" s="68">
        <f ca="1">RANDBETWEEN(0,1000000)</f>
        <v>823766</v>
      </c>
      <c r="L5" s="68">
        <f t="shared" ref="L5:O5" ca="1" si="1">RANDBETWEEN(0,1000000)</f>
        <v>359105</v>
      </c>
      <c r="M5" s="68">
        <f t="shared" ca="1" si="1"/>
        <v>951990</v>
      </c>
      <c r="N5" s="68">
        <f t="shared" ca="1" si="1"/>
        <v>246376</v>
      </c>
      <c r="O5" s="68">
        <f t="shared" ca="1" si="1"/>
        <v>999150</v>
      </c>
    </row>
    <row r="6" spans="2:15" x14ac:dyDescent="0.25">
      <c r="B6" s="73">
        <v>4</v>
      </c>
      <c r="C6" s="74" t="s">
        <v>78</v>
      </c>
      <c r="D6" s="73" t="s">
        <v>83</v>
      </c>
      <c r="E6" s="73" t="s">
        <v>99</v>
      </c>
      <c r="F6" s="65">
        <f t="shared" ca="1" si="0"/>
        <v>145</v>
      </c>
      <c r="G6" s="76"/>
      <c r="H6" s="76"/>
      <c r="I6" s="76"/>
    </row>
    <row r="7" spans="2:15" x14ac:dyDescent="0.25">
      <c r="B7" s="73">
        <v>5</v>
      </c>
      <c r="C7" s="74" t="s">
        <v>63</v>
      </c>
      <c r="D7" s="73" t="s">
        <v>83</v>
      </c>
      <c r="E7" s="73" t="s">
        <v>98</v>
      </c>
      <c r="F7" s="65">
        <f t="shared" ca="1" si="0"/>
        <v>140</v>
      </c>
      <c r="G7" s="76"/>
      <c r="H7" s="76"/>
      <c r="I7" s="76"/>
    </row>
    <row r="8" spans="2:15" hidden="1" x14ac:dyDescent="0.25">
      <c r="B8" s="73">
        <v>1</v>
      </c>
      <c r="C8" s="74" t="s">
        <v>71</v>
      </c>
      <c r="D8" s="73" t="s">
        <v>82</v>
      </c>
      <c r="E8" s="73" t="s">
        <v>99</v>
      </c>
      <c r="F8" s="65">
        <f t="shared" ca="1" si="0"/>
        <v>183</v>
      </c>
      <c r="G8" s="76"/>
      <c r="H8" s="76"/>
      <c r="I8" s="76"/>
    </row>
    <row r="9" spans="2:15" x14ac:dyDescent="0.25">
      <c r="B9" s="73">
        <v>6</v>
      </c>
      <c r="C9" s="74" t="s">
        <v>65</v>
      </c>
      <c r="D9" s="73" t="s">
        <v>83</v>
      </c>
      <c r="E9" s="73" t="s">
        <v>98</v>
      </c>
      <c r="F9" s="65">
        <f t="shared" ca="1" si="0"/>
        <v>184</v>
      </c>
      <c r="G9" s="76"/>
      <c r="H9" s="76"/>
      <c r="I9" s="76"/>
    </row>
    <row r="10" spans="2:15" hidden="1" x14ac:dyDescent="0.25">
      <c r="B10" s="73">
        <v>2</v>
      </c>
      <c r="C10" s="74" t="s">
        <v>66</v>
      </c>
      <c r="D10" s="73" t="s">
        <v>82</v>
      </c>
      <c r="E10" s="73" t="s">
        <v>98</v>
      </c>
      <c r="F10" s="65">
        <f t="shared" ca="1" si="0"/>
        <v>184</v>
      </c>
      <c r="G10" s="76"/>
      <c r="H10" s="76"/>
      <c r="I10" s="76"/>
    </row>
    <row r="11" spans="2:15" hidden="1" x14ac:dyDescent="0.25">
      <c r="B11" s="73">
        <v>3</v>
      </c>
      <c r="C11" s="74" t="s">
        <v>62</v>
      </c>
      <c r="D11" s="73" t="s">
        <v>82</v>
      </c>
      <c r="E11" s="73" t="s">
        <v>98</v>
      </c>
      <c r="F11" s="65">
        <f t="shared" ca="1" si="0"/>
        <v>146</v>
      </c>
      <c r="G11" s="76"/>
      <c r="H11" s="76"/>
      <c r="I11" s="76"/>
    </row>
    <row r="12" spans="2:15" x14ac:dyDescent="0.25">
      <c r="B12" s="73">
        <v>7</v>
      </c>
      <c r="C12" s="74" t="s">
        <v>92</v>
      </c>
      <c r="D12" s="73" t="s">
        <v>83</v>
      </c>
      <c r="E12" s="73" t="s">
        <v>99</v>
      </c>
      <c r="F12" s="65">
        <f t="shared" ca="1" si="0"/>
        <v>110</v>
      </c>
      <c r="G12" s="76"/>
      <c r="H12" s="76"/>
      <c r="I12" s="76"/>
    </row>
    <row r="13" spans="2:15" x14ac:dyDescent="0.25">
      <c r="B13" s="73">
        <v>8</v>
      </c>
      <c r="C13" s="74" t="s">
        <v>70</v>
      </c>
      <c r="D13" s="73" t="s">
        <v>83</v>
      </c>
      <c r="E13" s="73" t="s">
        <v>99</v>
      </c>
      <c r="F13" s="65">
        <f t="shared" ca="1" si="0"/>
        <v>164</v>
      </c>
      <c r="G13" s="76"/>
      <c r="H13" s="76"/>
      <c r="I13" s="76"/>
    </row>
    <row r="14" spans="2:15" hidden="1" x14ac:dyDescent="0.25">
      <c r="B14" s="73">
        <v>4</v>
      </c>
      <c r="C14" s="74" t="s">
        <v>86</v>
      </c>
      <c r="D14" s="73" t="s">
        <v>82</v>
      </c>
      <c r="E14" s="73" t="s">
        <v>99</v>
      </c>
      <c r="F14" s="65">
        <f t="shared" ca="1" si="0"/>
        <v>119</v>
      </c>
      <c r="G14" s="76"/>
      <c r="H14" s="76"/>
      <c r="I14" s="76"/>
    </row>
    <row r="15" spans="2:15" x14ac:dyDescent="0.25">
      <c r="B15" s="73">
        <v>9</v>
      </c>
      <c r="C15" s="74" t="s">
        <v>73</v>
      </c>
      <c r="D15" s="73" t="s">
        <v>83</v>
      </c>
      <c r="E15" s="73" t="s">
        <v>99</v>
      </c>
      <c r="F15" s="65">
        <f t="shared" ca="1" si="0"/>
        <v>131</v>
      </c>
      <c r="G15" s="76"/>
      <c r="H15" s="76"/>
      <c r="I15" s="76"/>
    </row>
    <row r="16" spans="2:15" hidden="1" x14ac:dyDescent="0.25">
      <c r="B16" s="73">
        <v>5</v>
      </c>
      <c r="C16" s="74" t="s">
        <v>77</v>
      </c>
      <c r="D16" s="73" t="s">
        <v>82</v>
      </c>
      <c r="E16" s="73" t="s">
        <v>99</v>
      </c>
      <c r="F16" s="65">
        <f t="shared" ca="1" si="0"/>
        <v>129</v>
      </c>
      <c r="G16" s="76"/>
      <c r="H16" s="76"/>
      <c r="I16" s="76"/>
    </row>
    <row r="17" spans="2:9" x14ac:dyDescent="0.25">
      <c r="B17" s="73">
        <v>10</v>
      </c>
      <c r="C17" s="74" t="s">
        <v>75</v>
      </c>
      <c r="D17" s="73" t="s">
        <v>83</v>
      </c>
      <c r="E17" s="73" t="s">
        <v>99</v>
      </c>
      <c r="F17" s="65">
        <f t="shared" ca="1" si="0"/>
        <v>177</v>
      </c>
      <c r="G17" s="76"/>
      <c r="H17" s="76"/>
      <c r="I17" s="76"/>
    </row>
    <row r="18" spans="2:9" hidden="1" x14ac:dyDescent="0.25">
      <c r="B18" s="73">
        <v>6</v>
      </c>
      <c r="C18" s="74" t="s">
        <v>88</v>
      </c>
      <c r="D18" s="73" t="s">
        <v>82</v>
      </c>
      <c r="E18" s="73" t="s">
        <v>98</v>
      </c>
      <c r="F18" s="65">
        <f t="shared" ca="1" si="0"/>
        <v>137</v>
      </c>
      <c r="G18" s="76"/>
      <c r="H18" s="76"/>
      <c r="I18" s="76"/>
    </row>
    <row r="19" spans="2:9" x14ac:dyDescent="0.25">
      <c r="B19" s="73">
        <v>11</v>
      </c>
      <c r="C19" s="74" t="s">
        <v>64</v>
      </c>
      <c r="D19" s="73" t="s">
        <v>83</v>
      </c>
      <c r="E19" s="73" t="s">
        <v>98</v>
      </c>
      <c r="F19" s="65">
        <f t="shared" ca="1" si="0"/>
        <v>143</v>
      </c>
      <c r="G19" s="76"/>
      <c r="H19" s="76"/>
      <c r="I19" s="76"/>
    </row>
    <row r="20" spans="2:9" hidden="1" x14ac:dyDescent="0.25">
      <c r="B20" s="73">
        <v>7</v>
      </c>
      <c r="C20" s="74" t="s">
        <v>81</v>
      </c>
      <c r="D20" s="73" t="s">
        <v>82</v>
      </c>
      <c r="E20" s="73" t="s">
        <v>99</v>
      </c>
      <c r="F20" s="65">
        <f t="shared" ca="1" si="0"/>
        <v>194</v>
      </c>
      <c r="G20" s="76"/>
      <c r="H20" s="76"/>
      <c r="I20" s="76"/>
    </row>
    <row r="21" spans="2:9" x14ac:dyDescent="0.25">
      <c r="B21" s="73">
        <v>12</v>
      </c>
      <c r="C21" s="74" t="s">
        <v>84</v>
      </c>
      <c r="D21" s="73" t="s">
        <v>83</v>
      </c>
      <c r="E21" s="73" t="s">
        <v>98</v>
      </c>
      <c r="F21" s="65">
        <f t="shared" ca="1" si="0"/>
        <v>194</v>
      </c>
      <c r="G21" s="76"/>
      <c r="H21" s="76"/>
      <c r="I21" s="76"/>
    </row>
    <row r="22" spans="2:9" hidden="1" x14ac:dyDescent="0.25">
      <c r="B22" s="73">
        <v>8</v>
      </c>
      <c r="C22" s="74" t="s">
        <v>67</v>
      </c>
      <c r="D22" s="73" t="s">
        <v>82</v>
      </c>
      <c r="E22" s="73" t="s">
        <v>98</v>
      </c>
      <c r="F22" s="65">
        <f t="shared" ca="1" si="0"/>
        <v>101</v>
      </c>
      <c r="G22" s="76"/>
      <c r="H22" s="76"/>
      <c r="I22" s="76"/>
    </row>
    <row r="23" spans="2:9" x14ac:dyDescent="0.25">
      <c r="B23" s="73">
        <v>13</v>
      </c>
      <c r="C23" s="74" t="s">
        <v>75</v>
      </c>
      <c r="D23" s="73" t="s">
        <v>83</v>
      </c>
      <c r="E23" s="73" t="s">
        <v>99</v>
      </c>
      <c r="F23" s="65">
        <f t="shared" ca="1" si="0"/>
        <v>152</v>
      </c>
      <c r="G23" s="76"/>
      <c r="H23" s="76"/>
      <c r="I23" s="76"/>
    </row>
    <row r="24" spans="2:9" hidden="1" x14ac:dyDescent="0.25">
      <c r="B24" s="73">
        <v>9</v>
      </c>
      <c r="C24" s="74" t="s">
        <v>79</v>
      </c>
      <c r="D24" s="73" t="s">
        <v>82</v>
      </c>
      <c r="E24" s="73" t="s">
        <v>99</v>
      </c>
      <c r="F24" s="65">
        <f t="shared" ca="1" si="0"/>
        <v>137</v>
      </c>
      <c r="G24" s="76"/>
      <c r="H24" s="76"/>
      <c r="I24" s="76"/>
    </row>
    <row r="25" spans="2:9" hidden="1" x14ac:dyDescent="0.25">
      <c r="B25" s="73">
        <v>10</v>
      </c>
      <c r="C25" s="74" t="s">
        <v>89</v>
      </c>
      <c r="D25" s="73" t="s">
        <v>82</v>
      </c>
      <c r="E25" s="73" t="s">
        <v>98</v>
      </c>
      <c r="F25" s="65">
        <f t="shared" ca="1" si="0"/>
        <v>170</v>
      </c>
      <c r="G25" s="76"/>
      <c r="H25" s="76"/>
      <c r="I25" s="76"/>
    </row>
    <row r="26" spans="2:9" hidden="1" x14ac:dyDescent="0.25">
      <c r="B26" s="73">
        <v>11</v>
      </c>
      <c r="C26" s="74" t="s">
        <v>74</v>
      </c>
      <c r="D26" s="73" t="s">
        <v>82</v>
      </c>
      <c r="E26" s="73" t="s">
        <v>99</v>
      </c>
      <c r="F26" s="65">
        <f t="shared" ca="1" si="0"/>
        <v>168</v>
      </c>
      <c r="G26" s="76"/>
      <c r="H26" s="76"/>
      <c r="I26" s="76"/>
    </row>
    <row r="27" spans="2:9" x14ac:dyDescent="0.25">
      <c r="B27" s="73">
        <v>14</v>
      </c>
      <c r="C27" s="74" t="s">
        <v>69</v>
      </c>
      <c r="D27" s="73" t="s">
        <v>83</v>
      </c>
      <c r="E27" s="73" t="s">
        <v>98</v>
      </c>
      <c r="F27" s="65">
        <f t="shared" ca="1" si="0"/>
        <v>108</v>
      </c>
      <c r="G27" s="76"/>
      <c r="H27" s="76"/>
      <c r="I27" s="76"/>
    </row>
    <row r="28" spans="2:9" hidden="1" x14ac:dyDescent="0.25">
      <c r="B28" s="73">
        <v>12</v>
      </c>
      <c r="C28" s="74" t="s">
        <v>90</v>
      </c>
      <c r="D28" s="73" t="s">
        <v>82</v>
      </c>
      <c r="E28" s="73" t="s">
        <v>98</v>
      </c>
      <c r="F28" s="65">
        <f t="shared" ca="1" si="0"/>
        <v>156</v>
      </c>
      <c r="G28" s="76"/>
      <c r="H28" s="76"/>
      <c r="I28" s="76"/>
    </row>
    <row r="29" spans="2:9" hidden="1" x14ac:dyDescent="0.25">
      <c r="B29" s="73">
        <v>13</v>
      </c>
      <c r="C29" s="74" t="s">
        <v>72</v>
      </c>
      <c r="D29" s="73" t="s">
        <v>82</v>
      </c>
      <c r="E29" s="73" t="s">
        <v>99</v>
      </c>
      <c r="F29" s="65">
        <f t="shared" ca="1" si="0"/>
        <v>159</v>
      </c>
      <c r="G29" s="76"/>
      <c r="H29" s="76"/>
      <c r="I29" s="76"/>
    </row>
    <row r="30" spans="2:9" x14ac:dyDescent="0.25">
      <c r="B30" s="73">
        <v>15</v>
      </c>
      <c r="C30" s="74" t="s">
        <v>76</v>
      </c>
      <c r="D30" s="73" t="s">
        <v>83</v>
      </c>
      <c r="E30" s="73" t="s">
        <v>99</v>
      </c>
      <c r="F30" s="65">
        <f t="shared" ca="1" si="0"/>
        <v>110</v>
      </c>
      <c r="G30" s="76"/>
      <c r="H30" s="76"/>
      <c r="I30" s="76"/>
    </row>
    <row r="31" spans="2:9" x14ac:dyDescent="0.25">
      <c r="B31" s="73">
        <v>16</v>
      </c>
      <c r="C31" s="74" t="s">
        <v>68</v>
      </c>
      <c r="D31" s="73" t="s">
        <v>83</v>
      </c>
      <c r="E31" s="73" t="s">
        <v>98</v>
      </c>
      <c r="F31" s="65">
        <f t="shared" ca="1" si="0"/>
        <v>187</v>
      </c>
      <c r="G31" s="76"/>
      <c r="H31" s="76"/>
      <c r="I31" s="76"/>
    </row>
    <row r="32" spans="2:9" x14ac:dyDescent="0.25">
      <c r="B32" s="73">
        <v>17</v>
      </c>
      <c r="C32" s="74" t="s">
        <v>80</v>
      </c>
      <c r="D32" s="73" t="s">
        <v>83</v>
      </c>
      <c r="E32" s="73" t="s">
        <v>99</v>
      </c>
      <c r="F32" s="65">
        <f t="shared" ca="1" si="0"/>
        <v>100</v>
      </c>
      <c r="G32" s="76"/>
      <c r="H32" s="76"/>
      <c r="I32" s="76"/>
    </row>
    <row r="34" spans="3:8" x14ac:dyDescent="0.25">
      <c r="C34" s="77" t="s">
        <v>100</v>
      </c>
      <c r="E34" s="69">
        <f>COUNTIF(E3:E32,"H")</f>
        <v>15</v>
      </c>
    </row>
    <row r="35" spans="3:8" x14ac:dyDescent="0.25">
      <c r="C35" s="77" t="s">
        <v>101</v>
      </c>
      <c r="E35" s="69">
        <f>COUNTIF(E3:E32,"M")</f>
        <v>15</v>
      </c>
    </row>
    <row r="37" spans="3:8" x14ac:dyDescent="0.25">
      <c r="C37" s="68" t="s">
        <v>102</v>
      </c>
      <c r="H37" s="68">
        <f>COUNTIF(D3:D32,"Sí")</f>
        <v>13</v>
      </c>
    </row>
    <row r="38" spans="3:8" x14ac:dyDescent="0.25">
      <c r="C38" s="68" t="s">
        <v>103</v>
      </c>
    </row>
  </sheetData>
  <autoFilter ref="D2:D38">
    <filterColumn colId="0">
      <filters>
        <filter val="No"/>
      </filters>
    </filterColumn>
  </autoFilter>
  <sortState ref="C3:G32">
    <sortCondition ref="F3:F3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Hoja6</vt:lpstr>
      <vt:lpstr>Hoja3</vt:lpstr>
      <vt:lpstr>Hoja4</vt:lpstr>
      <vt:lpstr>Hoja5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MIGA</dc:creator>
  <cp:lastModifiedBy>Magda Liliana</cp:lastModifiedBy>
  <dcterms:created xsi:type="dcterms:W3CDTF">2014-03-04T01:18:24Z</dcterms:created>
  <dcterms:modified xsi:type="dcterms:W3CDTF">2015-10-29T04:01:30Z</dcterms:modified>
</cp:coreProperties>
</file>