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3" i="1" l="1"/>
  <c r="F43" i="1"/>
  <c r="G43" i="1"/>
  <c r="I43" i="1"/>
  <c r="H43" i="1"/>
  <c r="C44" i="1"/>
  <c r="F44" i="1"/>
  <c r="G44" i="1"/>
  <c r="I44" i="1"/>
  <c r="H44" i="1"/>
  <c r="C45" i="1"/>
  <c r="F45" i="1"/>
  <c r="G45" i="1"/>
  <c r="I45" i="1"/>
  <c r="H45" i="1"/>
  <c r="C46" i="1"/>
  <c r="F46" i="1"/>
  <c r="G46" i="1"/>
  <c r="I46" i="1"/>
  <c r="H46" i="1"/>
  <c r="C47" i="1"/>
  <c r="F47" i="1"/>
  <c r="G47" i="1"/>
  <c r="I47" i="1"/>
  <c r="H47" i="1"/>
  <c r="C42" i="1"/>
  <c r="F42" i="1"/>
  <c r="G42" i="1"/>
  <c r="I42" i="1"/>
  <c r="H42" i="1"/>
  <c r="C38" i="1"/>
  <c r="F38" i="1"/>
  <c r="G38" i="1"/>
  <c r="I38" i="1"/>
  <c r="H38" i="1"/>
  <c r="C39" i="1"/>
  <c r="F39" i="1"/>
  <c r="G39" i="1"/>
  <c r="I39" i="1"/>
  <c r="H39" i="1"/>
  <c r="C40" i="1"/>
  <c r="F40" i="1"/>
  <c r="G40" i="1"/>
  <c r="I40" i="1"/>
  <c r="H40" i="1"/>
  <c r="C41" i="1"/>
  <c r="F41" i="1"/>
  <c r="G41" i="1"/>
  <c r="I41" i="1"/>
  <c r="H41" i="1"/>
  <c r="C36" i="1"/>
  <c r="F36" i="1"/>
  <c r="G36" i="1"/>
  <c r="I36" i="1"/>
  <c r="H36" i="1"/>
  <c r="C37" i="1"/>
  <c r="F37" i="1"/>
  <c r="G37" i="1"/>
  <c r="I37" i="1"/>
  <c r="H37" i="1"/>
  <c r="C35" i="1"/>
  <c r="F35" i="1"/>
  <c r="G35" i="1"/>
  <c r="I35" i="1"/>
  <c r="H35" i="1"/>
  <c r="C33" i="1"/>
  <c r="F33" i="1"/>
  <c r="G33" i="1"/>
  <c r="I33" i="1"/>
  <c r="H33" i="1"/>
  <c r="C34" i="1"/>
  <c r="F34" i="1"/>
  <c r="G34" i="1"/>
  <c r="I34" i="1"/>
  <c r="H34" i="1"/>
  <c r="C30" i="1"/>
  <c r="F30" i="1"/>
  <c r="G30" i="1"/>
  <c r="I30" i="1"/>
  <c r="H30" i="1"/>
  <c r="C31" i="1"/>
  <c r="F31" i="1"/>
  <c r="G31" i="1"/>
  <c r="I31" i="1"/>
  <c r="H31" i="1"/>
  <c r="C22" i="1"/>
  <c r="F22" i="1"/>
  <c r="G22" i="1"/>
  <c r="I22" i="1"/>
  <c r="H22" i="1"/>
  <c r="C23" i="1"/>
  <c r="F23" i="1"/>
  <c r="G23" i="1"/>
  <c r="I23" i="1"/>
  <c r="H23" i="1"/>
  <c r="C24" i="1"/>
  <c r="F24" i="1"/>
  <c r="G24" i="1"/>
  <c r="I24" i="1"/>
  <c r="H24" i="1"/>
  <c r="C25" i="1"/>
  <c r="F25" i="1"/>
  <c r="G25" i="1"/>
  <c r="I25" i="1"/>
  <c r="H25" i="1"/>
  <c r="C26" i="1"/>
  <c r="F26" i="1"/>
  <c r="G26" i="1"/>
  <c r="I26" i="1"/>
  <c r="H26" i="1"/>
  <c r="C27" i="1"/>
  <c r="F27" i="1"/>
  <c r="G27" i="1"/>
  <c r="I27" i="1"/>
  <c r="H27" i="1"/>
  <c r="C28" i="1"/>
  <c r="F28" i="1"/>
  <c r="G28" i="1"/>
  <c r="I28" i="1"/>
  <c r="H28" i="1"/>
  <c r="C29" i="1"/>
  <c r="F29" i="1"/>
  <c r="G29" i="1"/>
  <c r="I29" i="1"/>
  <c r="H29" i="1"/>
  <c r="C19" i="1"/>
  <c r="F19" i="1"/>
  <c r="G19" i="1"/>
  <c r="I19" i="1"/>
  <c r="H19" i="1"/>
  <c r="C20" i="1"/>
  <c r="F20" i="1"/>
  <c r="G20" i="1"/>
  <c r="I20" i="1"/>
  <c r="H20" i="1"/>
  <c r="C21" i="1"/>
  <c r="F21" i="1"/>
  <c r="G21" i="1"/>
  <c r="I21" i="1"/>
  <c r="H21" i="1"/>
  <c r="C18" i="1"/>
  <c r="F18" i="1"/>
  <c r="G18" i="1"/>
  <c r="I18" i="1"/>
  <c r="H18" i="1"/>
  <c r="C14" i="1"/>
  <c r="F14" i="1"/>
  <c r="G14" i="1"/>
  <c r="I14" i="1"/>
  <c r="H14" i="1"/>
  <c r="C12" i="1"/>
  <c r="F12" i="1"/>
  <c r="G12" i="1"/>
  <c r="I12" i="1"/>
  <c r="H12" i="1"/>
  <c r="C15" i="1"/>
  <c r="F15" i="1"/>
  <c r="G15" i="1"/>
  <c r="I15" i="1"/>
  <c r="H15" i="1"/>
  <c r="C13" i="1"/>
  <c r="F13" i="1"/>
  <c r="G13" i="1"/>
  <c r="I13" i="1"/>
  <c r="H13" i="1"/>
  <c r="C16" i="1"/>
  <c r="F16" i="1"/>
  <c r="G16" i="1"/>
  <c r="I16" i="1"/>
  <c r="H16" i="1"/>
  <c r="C17" i="1"/>
  <c r="F17" i="1"/>
  <c r="G17" i="1"/>
  <c r="I17" i="1"/>
  <c r="H17" i="1"/>
  <c r="C32" i="1"/>
  <c r="F32" i="1"/>
  <c r="G32" i="1"/>
  <c r="I32" i="1"/>
  <c r="H32" i="1"/>
  <c r="C11" i="1"/>
  <c r="I11" i="1"/>
  <c r="F11" i="1"/>
  <c r="G11" i="1"/>
  <c r="H11" i="1"/>
  <c r="I10" i="1"/>
  <c r="H10" i="1"/>
  <c r="H21" i="2"/>
  <c r="I21" i="2"/>
  <c r="J21" i="2"/>
  <c r="K45" i="2"/>
  <c r="D17" i="2"/>
  <c r="D18" i="2"/>
  <c r="D5" i="2"/>
  <c r="D7" i="2"/>
  <c r="F10" i="1"/>
  <c r="C10" i="1"/>
  <c r="F5" i="1"/>
  <c r="G10" i="1"/>
</calcChain>
</file>

<file path=xl/sharedStrings.xml><?xml version="1.0" encoding="utf-8"?>
<sst xmlns="http://schemas.openxmlformats.org/spreadsheetml/2006/main" count="422" uniqueCount="240">
  <si>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</si>
  <si>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</si>
  <si>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</si>
  <si>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</si>
  <si>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</si>
  <si>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</si>
  <si>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</si>
  <si>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</si>
  <si>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</si>
  <si>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</si>
  <si>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</si>
  <si>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</si>
  <si>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</si>
  <si>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</si>
  <si>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</si>
  <si>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</si>
  <si>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</si>
  <si>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</si>
  <si>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</si>
  <si>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</si>
  <si>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</si>
  <si>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</si>
  <si>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</si>
  <si>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</si>
  <si>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</si>
  <si>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</si>
  <si>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</si>
  <si>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</si>
  <si>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</si>
  <si>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</si>
  <si>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</si>
  <si>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</si>
  <si>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</si>
  <si>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</si>
  <si>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</si>
  <si>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</si>
  <si>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</si>
  <si>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</si>
  <si>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</si>
  <si>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</si>
  <si>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</si>
  <si>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</si>
  <si>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</si>
  <si>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</si>
  <si>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</si>
  <si>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</si>
  <si>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</si>
  <si>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</si>
  <si>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</si>
  <si>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</si>
  <si>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</si>
  <si>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</si>
  <si>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</si>
  <si>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</si>
  <si>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</si>
  <si>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</si>
  <si>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</si>
  <si>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</si>
  <si>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</si>
  <si>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</si>
  <si>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</si>
  <si>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</si>
  <si>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</si>
  <si>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</si>
  <si>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</si>
  <si>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</si>
  <si>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</si>
  <si>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</si>
  <si>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</si>
  <si>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</si>
  <si>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</si>
  <si>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</si>
  <si>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</si>
  <si>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</si>
  <si>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</si>
  <si>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</si>
  <si>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</si>
  <si>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</si>
  <si>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</si>
  <si>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</si>
  <si>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</si>
  <si>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</si>
  <si>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</si>
  <si>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</si>
  <si>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</si>
  <si>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</si>
  <si>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</si>
  <si>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</si>
  <si>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</si>
  <si>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</si>
  <si>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</si>
  <si>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</si>
  <si>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</si>
  <si>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</si>
  <si>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</si>
  <si>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</si>
  <si>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</si>
  <si>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</si>
  <si>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</si>
  <si>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</si>
  <si>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</si>
  <si>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</si>
  <si>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</si>
  <si>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</si>
  <si>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</si>
  <si>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</si>
  <si>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</si>
  <si>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</si>
  <si>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</si>
  <si>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</si>
  <si>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</si>
  <si>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</si>
  <si>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</si>
  <si>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</si>
  <si>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</si>
  <si>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</si>
  <si>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</si>
  <si>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</si>
  <si>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</si>
  <si>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</si>
  <si>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</si>
  <si>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</si>
  <si>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</si>
  <si>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</si>
  <si>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</si>
  <si>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</si>
  <si>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</si>
  <si>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</si>
  <si>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</si>
  <si>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</si>
  <si>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</si>
  <si>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</si>
  <si>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</si>
  <si>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</si>
  <si>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</si>
  <si>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</si>
  <si>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</si>
  <si>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</si>
  <si>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</si>
  <si>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</si>
  <si>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</si>
  <si>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</si>
  <si>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</si>
  <si>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</si>
  <si>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</si>
  <si>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</si>
  <si>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</si>
  <si>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</si>
  <si>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</si>
  <si>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</si>
  <si>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IMG04</t>
  </si>
  <si>
    <t>Cristhian Bello</t>
  </si>
  <si>
    <t>IMG05</t>
  </si>
  <si>
    <t>Funciones</t>
  </si>
  <si>
    <t>IMG06</t>
  </si>
  <si>
    <t>IMG07</t>
  </si>
  <si>
    <t>IMG08</t>
  </si>
  <si>
    <t>IMG09</t>
  </si>
  <si>
    <t>MA_11_02_CO</t>
  </si>
  <si>
    <t>Cuaderno de Estudio</t>
  </si>
  <si>
    <t>IMG10</t>
  </si>
  <si>
    <t>IMG11</t>
  </si>
  <si>
    <t>IMG12</t>
  </si>
  <si>
    <t>IMG13</t>
  </si>
  <si>
    <t>IMG14</t>
  </si>
  <si>
    <t>IMG15</t>
  </si>
  <si>
    <t>IMG16</t>
  </si>
  <si>
    <t>IMG17</t>
  </si>
  <si>
    <t>IMG18</t>
  </si>
  <si>
    <t>IMG19</t>
  </si>
  <si>
    <t>IMG20</t>
  </si>
  <si>
    <t>IMG21</t>
  </si>
  <si>
    <t>IMG22</t>
  </si>
  <si>
    <t>IMG23</t>
  </si>
  <si>
    <t>IMG24</t>
  </si>
  <si>
    <t>IMG25</t>
  </si>
  <si>
    <t>IMG26</t>
  </si>
  <si>
    <t>IMG27</t>
  </si>
  <si>
    <t>IMG28</t>
  </si>
  <si>
    <t>IMG29</t>
  </si>
  <si>
    <t>IMG30</t>
  </si>
  <si>
    <t>IMG31</t>
  </si>
  <si>
    <t>IMG32</t>
  </si>
  <si>
    <t>IMG33</t>
  </si>
  <si>
    <t>Grafica de varias funciones afines en el mismo plano cartesiano, en distintos colores con su rotulo, es decir con la expresión algebraica que las define. Como en la imagen 47, se sugiere graficar f(x)=x+1, f(x)=-x+1, f(x)=2x+1, f(x)=-2x+1, f(x)=3x-1, f(x)=-3x-2</t>
  </si>
  <si>
    <t>Grafica de varias funciones lineales en el mismo plano cartesiano, en distintos colores con su rotulo, es decir con la expresión algebraica que las define. Como en la imagen 47, se sugiere graficar f(x)=x, f(x)=-x, f(x)=2x, f(x)=-2x, f(x)=3x, f(x)=-3x</t>
  </si>
  <si>
    <t>Representación gráfica de varias funciones cuadráticas en distintos colores con su rotulo, es decir con la expresión algebraica que las define, por ejemplo  f(x)=x^2, f(x)=1-x^2, f(x)=x^2-x+2, f(x)=-x^2+2x-1</t>
  </si>
  <si>
    <t xml:space="preserve">Representación gráfica de la funcion </t>
  </si>
  <si>
    <t xml:space="preserve">Representacion grafica de la relación </t>
  </si>
  <si>
    <t>Grafica de la funcion valor absoluto de x</t>
  </si>
  <si>
    <t>Grafica de la funcion parte entera de x</t>
  </si>
  <si>
    <t>Representacion grafica de las funciones f(x)=√(x+2), g(x)=1/(x-3) y (f+g)(x)=((x-3) √(x+2)+1)/(x-3)</t>
  </si>
  <si>
    <t>Representacion grafica de las funciones f(x)=√(x+2), g(x)=1/(x-3) y (f-g)(x)=((x-3) √(x+2)-1)/(x-3)</t>
  </si>
  <si>
    <t>Representacion grafica de las funciones f(x)=√(x+2), g(x)=1/(x-3) y (fg)(x)=√(x+2)/(x-3)</t>
  </si>
  <si>
    <t>Realizar dos planos cartesianos uno al  lado del otro, juntos deben tener las funciones f(x)=√(x+2), g(x)=1/(x-3) en distintos colores, el de la izquierda  debe tener  ademas la funcion (f/g)(x)=(x-3) √(x+2) y el derecha la funcion (g/f)(x)=1/((x-3) √(x+2)) ademas de f y g</t>
  </si>
  <si>
    <t>http://iesaricel.org/rafanogal/funciones/funciones-archivos/composicion.gif</t>
  </si>
  <si>
    <t>Realizar un diagrama sagital como el que se muestra en la imagen.</t>
  </si>
  <si>
    <t>Eliminar los parentesis dentro de la raiz  del denominador</t>
  </si>
  <si>
    <t>221793745-142778230</t>
  </si>
  <si>
    <t>IMG09 de la anterior solicitud</t>
  </si>
  <si>
    <t>Es la IMG17 de la anterior solicitud</t>
  </si>
  <si>
    <t>La IMG22 de la anterior solicitud</t>
  </si>
  <si>
    <t>Presentar como imagen  las ecuaciones, como se presenta en la descripción</t>
  </si>
  <si>
    <t>Elaborar como imagen la tabla que se presenta en la descripción</t>
  </si>
  <si>
    <t>Representacion en el diagrama sagital de f poner los nombres a los conjuntos A y B, y la flecha de A en B, es la IMG30 de la anterior solicitud</t>
  </si>
  <si>
    <t>grafica de la funcion f(x) = √x  y sobre ella varias rectas horizontales de color rojo que cortan la grafica en un solo punto. Eliminar las etiquetas de los puntos de interseccion entre la curva y las rectas. Eliminar las etiquetas de las rectas horizontales, es la IMG25 de la anterior solicitud</t>
  </si>
  <si>
    <t>La imagen que muestre que Hay rectas horizontales que cortan la gráfica de la función f(x) = x^2 en más de un punto. Es la IMG26 de la anterior solicitud</t>
  </si>
  <si>
    <t>Una animacion si es posible que muestre que al reflejar la funcion x^2, la grafica  es la misma. ES al IMG32 de la anterior solicitud</t>
  </si>
  <si>
    <t>Si es posible una animacion que mantenga la curva azul siempre visible,  pero que de ella salga la grafica roja, al reflejar la curva azul sobre el eje Y. la curva azul es la grafica de la funcion f(x)=(x-2)^2. ES la IMG33 de la anterior solicitud</t>
  </si>
  <si>
    <t>Una animacion que muestre que la grafica de la funcion f(x)=x^3 se refleja por el eje Y y luego por el eje X,  obteniendo la misma funcion. Es la IMG34 de la anterior solicitud</t>
  </si>
  <si>
    <t>Una animacion que muestre que la grafica de la funcion f(x)=3x-2 se refleja por el eje Y y luego por el eje X,  obteniendo otra funcion. Es la IMG35 de la anterior solicitud</t>
  </si>
  <si>
    <t>La funcion f(x)=2^x , es la IMG36 de la anterior solicitud</t>
  </si>
  <si>
    <t>Grafica de la funcion f(x)=-ln(x), es la IMG37 de la anterior solicitud</t>
  </si>
  <si>
    <t>Esxpresarla como una sola imagen</t>
  </si>
  <si>
    <t>grafica de la funcion f(x)=2, es la IMG47 de la anterior solicitud</t>
  </si>
  <si>
    <t>Las graficas en el mismo plano cartesiano, es la img48 de la anterior solicitud</t>
  </si>
  <si>
    <t>Las graficas en el mismo plano cartesiano, es la img49 de la anterior solicitud</t>
  </si>
  <si>
    <t>Las graficas en el mismo plano cartesiano, es la img50 de la anterior solicitud</t>
  </si>
  <si>
    <t>Grafica de las funciones que se indican en la imagen, cada una con sus etiquetas y de diferentes colores. Es la IMG58 de la anterior solicitud</t>
  </si>
  <si>
    <t>Grafica de las funciones que se indican en la imagen, cada una con sus etiquetas y de diferentes colores. Es la IMG59 de la anterior solicitud</t>
  </si>
  <si>
    <t>Grafica de la funcion sen(x) entre -5pi/2 hasta 5pi/2, Es la IMG60 de la anterior solicitud.</t>
  </si>
  <si>
    <t>Grafica de la funcion cos(x) entre -5pi/2 hasta 5pi/2,  que aparece como 61 en la anterior solicitud</t>
  </si>
  <si>
    <t>Grafica de la funcion tan(x) entre -5pi/2 hasta 5pi/2, Qu aparece como IMG62 en la anterior solicitud</t>
  </si>
  <si>
    <t>que  la letra X del eje sea visible, aparece como IMG63 en la anterior solicitud</t>
  </si>
  <si>
    <t>Grafica de las funciones que se indican en la imagen, cada una con sus etiquetas y de diferentes colores. Aparece como IMG64 en la anterior solicitud</t>
  </si>
  <si>
    <t>Deben aparecer en dos planos cartesianos, a la izquierda f(x) = log_2_x, y en el plano de la derecha f(x) = log_0.5_x.</t>
  </si>
  <si>
    <t xml:space="preserve">Es la IMG65 de la anterior solicitud, que la circunferencia se vea totalmente hueca al interior. Representacion gráfica de la funcion </t>
  </si>
  <si>
    <t>ES la IMG66 de la anterior solicitud. La función a trozos, modificarla para que se note el hueco que se dan el segmento cuando x=0</t>
  </si>
  <si>
    <t>Es la IMG67 de la anterior solicitud. Mostrar una recta vertical de color rojo  en el intervalo (-1,1) que pasa por dos puntos de la grafica para demostrar que la relacion no es funcion</t>
  </si>
  <si>
    <t>Es la IMG68 de la anterior solicitud</t>
  </si>
  <si>
    <t xml:space="preserve">Es la IMG69  de la anterior solicitud. Simbolizar como </t>
  </si>
  <si>
    <t>Eliminar los parentesis dentro de la raiz  del denominador, es la IMG70 de la anterio r solicitud</t>
  </si>
  <si>
    <t>Eliminar los parentesis dentro de la raiz  del denominador, es la IMG71 de la nterior solicitud</t>
  </si>
  <si>
    <t>Ambas graficas deben tener la funcion f y la funcion g,  la diferencia es que la primera tiene la funcion f/g y la segunda a funcion g/f,  las f en ambas graficas con el mimo color, lo mismo las g. el fraccionario debe ser vertical,  y eliminar los parentesis que sobran de la raiz y del denominador. en g/f se debe resaltar el hueco en x=3. es la IMG73 de la anterior solicitud</t>
  </si>
  <si>
    <t>Es la IMG74 de la anterior solicitud</t>
  </si>
  <si>
    <t>IMG34</t>
  </si>
  <si>
    <t>IMG35</t>
  </si>
  <si>
    <t>IMG36</t>
  </si>
  <si>
    <t>IMG37</t>
  </si>
  <si>
    <t>IMG38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</si>
</sst>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Cambria"/>
      <family val="1"/>
    </font>
    <font>
      <sz val="12"/>
      <color rgb="FF000000"/>
      <name val="Arial"/>
      <family val="2"/>
    </font>
  </fonts>
  <fills count="12">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rgb="FF00B05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 fillId="0" borderId="5" xfId="0" applyFont="1" applyBorder="1" applyAlignment="1">
      <alignment wrapText="1"/>
    </xf>
    <xf numFmtId="0" fontId="2" fillId="0" borderId="5" xfId="0" applyFont="1" applyFill="1" applyBorder="1" applyAlignment="1">
      <alignment vertical="top" wrapText="1"/>
    </xf>
    <xf numFmtId="0" fontId="2" fillId="0" borderId="5" xfId="0" applyFont="1" applyBorder="1" applyAlignment="1">
      <alignment vertical="top" wrapText="1"/>
    </xf>
    <xf numFmtId="0" fontId="0" fillId="0" borderId="5" xfId="0" applyBorder="1" applyAlignment="1">
      <alignment vertical="top"/>
    </xf>
    <xf numFmtId="0" fontId="0" fillId="9" borderId="0" xfId="0" applyFill="1" applyAlignment="1">
      <alignment vertical="top"/>
    </xf>
    <xf numFmtId="0" fontId="20" fillId="10" borderId="0" xfId="0" applyFont="1" applyFill="1" applyAlignment="1">
      <alignment vertical="center"/>
    </xf>
    <xf numFmtId="1" fontId="2" fillId="10" borderId="5" xfId="0" applyNumberFormat="1" applyFont="1" applyFill="1" applyBorder="1" applyAlignment="1">
      <alignment horizontal="left" vertical="center" wrapText="1"/>
    </xf>
    <xf numFmtId="0" fontId="2" fillId="10" borderId="5" xfId="0" applyFont="1" applyFill="1" applyBorder="1" applyAlignment="1">
      <alignment vertical="center" wrapText="1"/>
    </xf>
    <xf numFmtId="0" fontId="6" fillId="10" borderId="5" xfId="0" applyFont="1" applyFill="1" applyBorder="1" applyAlignment="1">
      <alignment vertical="center" wrapText="1"/>
    </xf>
    <xf numFmtId="0" fontId="2" fillId="11" borderId="5" xfId="0" applyFont="1" applyFill="1" applyBorder="1" applyAlignment="1">
      <alignment wrapText="1"/>
    </xf>
    <xf numFmtId="0" fontId="2" fillId="9" borderId="5" xfId="0" applyFont="1" applyFill="1" applyBorder="1" applyAlignment="1">
      <alignment vertical="top" wrapText="1"/>
    </xf>
    <xf numFmtId="0" fontId="21" fillId="11" borderId="0" xfId="0" applyFont="1" applyFill="1" applyAlignment="1">
      <alignment vertical="top"/>
    </xf>
    <xf numFmtId="0" fontId="2" fillId="11" borderId="0" xfId="0" applyFont="1" applyFill="1" applyBorder="1"/>
    <xf numFmtId="0" fontId="21" fillId="0" borderId="0" xfId="0" applyFont="1" applyFill="1" applyAlignment="1">
      <alignment wrapText="1"/>
    </xf>
    <xf numFmtId="0" fontId="0" fillId="0" borderId="0" xfId="0" applyFill="1"/>
    <xf numFmtId="0" fontId="0" fillId="0" borderId="0" xfId="0" applyFill="1" applyAlignment="1">
      <alignment vertical="top"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9</xdr:col>
      <xdr:colOff>813955</xdr:colOff>
      <xdr:row>10</xdr:row>
      <xdr:rowOff>883227</xdr:rowOff>
    </xdr:from>
    <xdr:to>
      <xdr:col>9</xdr:col>
      <xdr:colOff>5196090</xdr:colOff>
      <xdr:row>10</xdr:row>
      <xdr:rowOff>1547437</xdr:rowOff>
    </xdr:to>
    <xdr:pic>
      <xdr:nvPicPr>
        <xdr:cNvPr id="20" name="Imagen 19"/>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89728" y="24782318"/>
          <a:ext cx="4382135" cy="664210"/>
        </a:xfrm>
        <a:prstGeom prst="rect">
          <a:avLst/>
        </a:prstGeom>
        <a:noFill/>
        <a:ln>
          <a:noFill/>
        </a:ln>
      </xdr:spPr>
    </xdr:pic>
    <xdr:clientData/>
  </xdr:twoCellAnchor>
  <xdr:twoCellAnchor editAs="oneCell">
    <xdr:from>
      <xdr:col>9</xdr:col>
      <xdr:colOff>470648</xdr:colOff>
      <xdr:row>11</xdr:row>
      <xdr:rowOff>22411</xdr:rowOff>
    </xdr:from>
    <xdr:to>
      <xdr:col>9</xdr:col>
      <xdr:colOff>5195048</xdr:colOff>
      <xdr:row>11</xdr:row>
      <xdr:rowOff>1207956</xdr:rowOff>
    </xdr:to>
    <xdr:pic>
      <xdr:nvPicPr>
        <xdr:cNvPr id="35" name="Imagen 34"/>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55589" y="38962852"/>
          <a:ext cx="4724400" cy="1185545"/>
        </a:xfrm>
        <a:prstGeom prst="rect">
          <a:avLst/>
        </a:prstGeom>
        <a:noFill/>
        <a:ln>
          <a:noFill/>
        </a:ln>
      </xdr:spPr>
    </xdr:pic>
    <xdr:clientData/>
  </xdr:twoCellAnchor>
  <xdr:twoCellAnchor editAs="oneCell">
    <xdr:from>
      <xdr:col>9</xdr:col>
      <xdr:colOff>2084294</xdr:colOff>
      <xdr:row>12</xdr:row>
      <xdr:rowOff>313765</xdr:rowOff>
    </xdr:from>
    <xdr:to>
      <xdr:col>9</xdr:col>
      <xdr:colOff>3866104</xdr:colOff>
      <xdr:row>12</xdr:row>
      <xdr:rowOff>1564715</xdr:rowOff>
    </xdr:to>
    <xdr:pic>
      <xdr:nvPicPr>
        <xdr:cNvPr id="43" name="Imagen 42"/>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69235" y="48230118"/>
          <a:ext cx="1781810" cy="1250950"/>
        </a:xfrm>
        <a:prstGeom prst="rect">
          <a:avLst/>
        </a:prstGeom>
        <a:noFill/>
        <a:ln>
          <a:noFill/>
        </a:ln>
      </xdr:spPr>
    </xdr:pic>
    <xdr:clientData/>
  </xdr:twoCellAnchor>
  <xdr:twoCellAnchor editAs="oneCell">
    <xdr:from>
      <xdr:col>9</xdr:col>
      <xdr:colOff>1947023</xdr:colOff>
      <xdr:row>15</xdr:row>
      <xdr:rowOff>295556</xdr:rowOff>
    </xdr:from>
    <xdr:to>
      <xdr:col>9</xdr:col>
      <xdr:colOff>4647641</xdr:colOff>
      <xdr:row>15</xdr:row>
      <xdr:rowOff>1595438</xdr:rowOff>
    </xdr:to>
    <xdr:pic>
      <xdr:nvPicPr>
        <xdr:cNvPr id="49" name="Imagen 48"/>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948773" y="14416369"/>
          <a:ext cx="2700618" cy="1299882"/>
        </a:xfrm>
        <a:prstGeom prst="rect">
          <a:avLst/>
        </a:prstGeom>
        <a:noFill/>
        <a:ln>
          <a:noFill/>
        </a:ln>
      </xdr:spPr>
    </xdr:pic>
    <xdr:clientData/>
  </xdr:twoCellAnchor>
  <xdr:twoCellAnchor editAs="oneCell">
    <xdr:from>
      <xdr:col>9</xdr:col>
      <xdr:colOff>683559</xdr:colOff>
      <xdr:row>18</xdr:row>
      <xdr:rowOff>212912</xdr:rowOff>
    </xdr:from>
    <xdr:to>
      <xdr:col>9</xdr:col>
      <xdr:colOff>4135419</xdr:colOff>
      <xdr:row>18</xdr:row>
      <xdr:rowOff>1397822</xdr:rowOff>
    </xdr:to>
    <xdr:pic>
      <xdr:nvPicPr>
        <xdr:cNvPr id="51" name="Imagen 50"/>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668500" y="66585353"/>
          <a:ext cx="3451860" cy="1184910"/>
        </a:xfrm>
        <a:prstGeom prst="rect">
          <a:avLst/>
        </a:prstGeom>
        <a:noFill/>
        <a:ln>
          <a:noFill/>
        </a:ln>
      </xdr:spPr>
    </xdr:pic>
    <xdr:clientData/>
  </xdr:twoCellAnchor>
  <xdr:twoCellAnchor editAs="oneCell">
    <xdr:from>
      <xdr:col>9</xdr:col>
      <xdr:colOff>1098176</xdr:colOff>
      <xdr:row>19</xdr:row>
      <xdr:rowOff>175932</xdr:rowOff>
    </xdr:from>
    <xdr:to>
      <xdr:col>9</xdr:col>
      <xdr:colOff>4774826</xdr:colOff>
      <xdr:row>19</xdr:row>
      <xdr:rowOff>1383702</xdr:rowOff>
    </xdr:to>
    <xdr:pic>
      <xdr:nvPicPr>
        <xdr:cNvPr id="52" name="Imagen 5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080876" y="68165382"/>
          <a:ext cx="3676650" cy="1207770"/>
        </a:xfrm>
        <a:prstGeom prst="rect">
          <a:avLst/>
        </a:prstGeom>
        <a:noFill/>
        <a:ln>
          <a:noFill/>
        </a:ln>
      </xdr:spPr>
    </xdr:pic>
    <xdr:clientData/>
  </xdr:twoCellAnchor>
  <xdr:twoCellAnchor editAs="oneCell">
    <xdr:from>
      <xdr:col>9</xdr:col>
      <xdr:colOff>739588</xdr:colOff>
      <xdr:row>20</xdr:row>
      <xdr:rowOff>246530</xdr:rowOff>
    </xdr:from>
    <xdr:to>
      <xdr:col>9</xdr:col>
      <xdr:colOff>4751293</xdr:colOff>
      <xdr:row>20</xdr:row>
      <xdr:rowOff>1647264</xdr:rowOff>
    </xdr:to>
    <xdr:pic>
      <xdr:nvPicPr>
        <xdr:cNvPr id="53" name="Imagen 52"/>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724529" y="69823854"/>
          <a:ext cx="4011705" cy="1400734"/>
        </a:xfrm>
        <a:prstGeom prst="rect">
          <a:avLst/>
        </a:prstGeom>
        <a:noFill/>
        <a:ln>
          <a:noFill/>
        </a:ln>
      </xdr:spPr>
    </xdr:pic>
    <xdr:clientData/>
  </xdr:twoCellAnchor>
  <xdr:twoCellAnchor editAs="oneCell">
    <xdr:from>
      <xdr:col>9</xdr:col>
      <xdr:colOff>694765</xdr:colOff>
      <xdr:row>21</xdr:row>
      <xdr:rowOff>0</xdr:rowOff>
    </xdr:from>
    <xdr:to>
      <xdr:col>9</xdr:col>
      <xdr:colOff>5341060</xdr:colOff>
      <xdr:row>21</xdr:row>
      <xdr:rowOff>1610995</xdr:rowOff>
    </xdr:to>
    <xdr:pic>
      <xdr:nvPicPr>
        <xdr:cNvPr id="54" name="Imagen 53"/>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679706" y="71538353"/>
          <a:ext cx="4646295" cy="1610995"/>
        </a:xfrm>
        <a:prstGeom prst="rect">
          <a:avLst/>
        </a:prstGeom>
        <a:noFill/>
        <a:ln>
          <a:noFill/>
        </a:ln>
      </xdr:spPr>
    </xdr:pic>
    <xdr:clientData/>
  </xdr:twoCellAnchor>
  <xdr:twoCellAnchor editAs="oneCell">
    <xdr:from>
      <xdr:col>9</xdr:col>
      <xdr:colOff>907677</xdr:colOff>
      <xdr:row>22</xdr:row>
      <xdr:rowOff>67237</xdr:rowOff>
    </xdr:from>
    <xdr:to>
      <xdr:col>9</xdr:col>
      <xdr:colOff>2711824</xdr:colOff>
      <xdr:row>22</xdr:row>
      <xdr:rowOff>1546413</xdr:rowOff>
    </xdr:to>
    <xdr:pic>
      <xdr:nvPicPr>
        <xdr:cNvPr id="55" name="Imagen 54"/>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892618" y="73409737"/>
          <a:ext cx="1804147" cy="1479176"/>
        </a:xfrm>
        <a:prstGeom prst="rect">
          <a:avLst/>
        </a:prstGeom>
        <a:noFill/>
        <a:ln>
          <a:noFill/>
        </a:ln>
      </xdr:spPr>
    </xdr:pic>
    <xdr:clientData/>
  </xdr:twoCellAnchor>
  <xdr:twoCellAnchor editAs="oneCell">
    <xdr:from>
      <xdr:col>9</xdr:col>
      <xdr:colOff>1434353</xdr:colOff>
      <xdr:row>23</xdr:row>
      <xdr:rowOff>100853</xdr:rowOff>
    </xdr:from>
    <xdr:to>
      <xdr:col>9</xdr:col>
      <xdr:colOff>3530488</xdr:colOff>
      <xdr:row>23</xdr:row>
      <xdr:rowOff>1805828</xdr:rowOff>
    </xdr:to>
    <xdr:pic>
      <xdr:nvPicPr>
        <xdr:cNvPr id="56" name="Imagen 55"/>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419294" y="75034588"/>
          <a:ext cx="2096135" cy="1704975"/>
        </a:xfrm>
        <a:prstGeom prst="rect">
          <a:avLst/>
        </a:prstGeom>
        <a:noFill/>
        <a:ln>
          <a:noFill/>
        </a:ln>
      </xdr:spPr>
    </xdr:pic>
    <xdr:clientData/>
  </xdr:twoCellAnchor>
  <xdr:twoCellAnchor editAs="oneCell">
    <xdr:from>
      <xdr:col>9</xdr:col>
      <xdr:colOff>739588</xdr:colOff>
      <xdr:row>25</xdr:row>
      <xdr:rowOff>44823</xdr:rowOff>
    </xdr:from>
    <xdr:to>
      <xdr:col>9</xdr:col>
      <xdr:colOff>2506270</xdr:colOff>
      <xdr:row>25</xdr:row>
      <xdr:rowOff>1524000</xdr:rowOff>
    </xdr:to>
    <xdr:pic>
      <xdr:nvPicPr>
        <xdr:cNvPr id="67" name="Imagen 66"/>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741338" y="31358261"/>
          <a:ext cx="1766682" cy="1479177"/>
        </a:xfrm>
        <a:prstGeom prst="rect">
          <a:avLst/>
        </a:prstGeom>
        <a:noFill/>
        <a:ln>
          <a:noFill/>
        </a:ln>
      </xdr:spPr>
    </xdr:pic>
    <xdr:clientData/>
  </xdr:twoCellAnchor>
  <xdr:twoCellAnchor editAs="oneCell">
    <xdr:from>
      <xdr:col>9</xdr:col>
      <xdr:colOff>1109383</xdr:colOff>
      <xdr:row>30</xdr:row>
      <xdr:rowOff>67237</xdr:rowOff>
    </xdr:from>
    <xdr:to>
      <xdr:col>9</xdr:col>
      <xdr:colOff>3473824</xdr:colOff>
      <xdr:row>30</xdr:row>
      <xdr:rowOff>1770531</xdr:rowOff>
    </xdr:to>
    <xdr:pic>
      <xdr:nvPicPr>
        <xdr:cNvPr id="83" name="Imagen 82"/>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5094324" y="111442502"/>
          <a:ext cx="2364441" cy="1703294"/>
        </a:xfrm>
        <a:prstGeom prst="rect">
          <a:avLst/>
        </a:prstGeom>
        <a:noFill/>
        <a:ln>
          <a:noFill/>
        </a:ln>
      </xdr:spPr>
    </xdr:pic>
    <xdr:clientData/>
  </xdr:twoCellAnchor>
  <xdr:twoCellAnchor editAs="oneCell">
    <xdr:from>
      <xdr:col>9</xdr:col>
      <xdr:colOff>1613647</xdr:colOff>
      <xdr:row>29</xdr:row>
      <xdr:rowOff>123265</xdr:rowOff>
    </xdr:from>
    <xdr:to>
      <xdr:col>9</xdr:col>
      <xdr:colOff>3316941</xdr:colOff>
      <xdr:row>29</xdr:row>
      <xdr:rowOff>1680882</xdr:rowOff>
    </xdr:to>
    <xdr:pic>
      <xdr:nvPicPr>
        <xdr:cNvPr id="84" name="Imagen 83"/>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5598588" y="109683177"/>
          <a:ext cx="1703294" cy="1557617"/>
        </a:xfrm>
        <a:prstGeom prst="rect">
          <a:avLst/>
        </a:prstGeom>
        <a:noFill/>
        <a:ln>
          <a:noFill/>
        </a:ln>
      </xdr:spPr>
    </xdr:pic>
    <xdr:clientData/>
  </xdr:twoCellAnchor>
  <xdr:twoCellAnchor editAs="oneCell">
    <xdr:from>
      <xdr:col>9</xdr:col>
      <xdr:colOff>1389529</xdr:colOff>
      <xdr:row>34</xdr:row>
      <xdr:rowOff>179294</xdr:rowOff>
    </xdr:from>
    <xdr:to>
      <xdr:col>9</xdr:col>
      <xdr:colOff>3622376</xdr:colOff>
      <xdr:row>34</xdr:row>
      <xdr:rowOff>2073088</xdr:rowOff>
    </xdr:to>
    <xdr:pic>
      <xdr:nvPicPr>
        <xdr:cNvPr id="85" name="Imagen 84"/>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5374470" y="117314382"/>
          <a:ext cx="2232847" cy="1893794"/>
        </a:xfrm>
        <a:prstGeom prst="rect">
          <a:avLst/>
        </a:prstGeom>
        <a:noFill/>
        <a:ln>
          <a:noFill/>
        </a:ln>
      </xdr:spPr>
    </xdr:pic>
    <xdr:clientData/>
  </xdr:twoCellAnchor>
  <xdr:twoCellAnchor editAs="oneCell">
    <xdr:from>
      <xdr:col>9</xdr:col>
      <xdr:colOff>1199029</xdr:colOff>
      <xdr:row>35</xdr:row>
      <xdr:rowOff>302559</xdr:rowOff>
    </xdr:from>
    <xdr:to>
      <xdr:col>9</xdr:col>
      <xdr:colOff>3295164</xdr:colOff>
      <xdr:row>35</xdr:row>
      <xdr:rowOff>2007534</xdr:rowOff>
    </xdr:to>
    <xdr:pic>
      <xdr:nvPicPr>
        <xdr:cNvPr id="86" name="Imagen 85"/>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5183970" y="119544353"/>
          <a:ext cx="2096135" cy="1704975"/>
        </a:xfrm>
        <a:prstGeom prst="rect">
          <a:avLst/>
        </a:prstGeom>
        <a:noFill/>
        <a:ln>
          <a:noFill/>
        </a:ln>
      </xdr:spPr>
    </xdr:pic>
    <xdr:clientData/>
  </xdr:twoCellAnchor>
  <xdr:twoCellAnchor>
    <xdr:from>
      <xdr:col>9</xdr:col>
      <xdr:colOff>5726205</xdr:colOff>
      <xdr:row>37</xdr:row>
      <xdr:rowOff>616323</xdr:rowOff>
    </xdr:from>
    <xdr:to>
      <xdr:col>11</xdr:col>
      <xdr:colOff>295274</xdr:colOff>
      <xdr:row>37</xdr:row>
      <xdr:rowOff>1102098</xdr:rowOff>
    </xdr:to>
    <xdr:pic>
      <xdr:nvPicPr>
        <xdr:cNvPr id="87" name="Imagen 86"/>
        <xdr:cNvPicPr>
          <a:picLocks noChangeAspect="1" noChangeArrowheads="1"/>
        </xdr:cNvPicPr>
      </xdr:nvPicPr>
      <xdr:blipFill>
        <a:blip xmlns:r="http://schemas.openxmlformats.org/officeDocument/2006/relationships" r:embed="rId1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711146" y="121976029"/>
          <a:ext cx="277177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2543736</xdr:colOff>
      <xdr:row>37</xdr:row>
      <xdr:rowOff>168089</xdr:rowOff>
    </xdr:from>
    <xdr:to>
      <xdr:col>9</xdr:col>
      <xdr:colOff>4134971</xdr:colOff>
      <xdr:row>37</xdr:row>
      <xdr:rowOff>1512794</xdr:rowOff>
    </xdr:to>
    <xdr:pic>
      <xdr:nvPicPr>
        <xdr:cNvPr id="89" name="Imagen 88"/>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528677" y="121527795"/>
          <a:ext cx="1591235" cy="1344705"/>
        </a:xfrm>
        <a:prstGeom prst="rect">
          <a:avLst/>
        </a:prstGeom>
        <a:noFill/>
        <a:ln>
          <a:noFill/>
        </a:ln>
      </xdr:spPr>
    </xdr:pic>
    <xdr:clientData/>
  </xdr:twoCellAnchor>
  <xdr:twoCellAnchor editAs="oneCell">
    <xdr:from>
      <xdr:col>9</xdr:col>
      <xdr:colOff>425824</xdr:colOff>
      <xdr:row>38</xdr:row>
      <xdr:rowOff>78441</xdr:rowOff>
    </xdr:from>
    <xdr:to>
      <xdr:col>9</xdr:col>
      <xdr:colOff>3898639</xdr:colOff>
      <xdr:row>38</xdr:row>
      <xdr:rowOff>2045036</xdr:rowOff>
    </xdr:to>
    <xdr:pic>
      <xdr:nvPicPr>
        <xdr:cNvPr id="91" name="Imagen 90"/>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410765" y="123063000"/>
          <a:ext cx="3472815" cy="1966595"/>
        </a:xfrm>
        <a:prstGeom prst="rect">
          <a:avLst/>
        </a:prstGeom>
        <a:noFill/>
        <a:ln>
          <a:noFill/>
        </a:ln>
      </xdr:spPr>
    </xdr:pic>
    <xdr:clientData/>
  </xdr:twoCellAnchor>
  <xdr:twoCellAnchor>
    <xdr:from>
      <xdr:col>10</xdr:col>
      <xdr:colOff>78440</xdr:colOff>
      <xdr:row>38</xdr:row>
      <xdr:rowOff>780475</xdr:rowOff>
    </xdr:from>
    <xdr:to>
      <xdr:col>11</xdr:col>
      <xdr:colOff>1426508</xdr:colOff>
      <xdr:row>38</xdr:row>
      <xdr:rowOff>1586753</xdr:rowOff>
    </xdr:to>
    <xdr:pic>
      <xdr:nvPicPr>
        <xdr:cNvPr id="92" name="Imagen 91"/>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92999" y="123765034"/>
          <a:ext cx="4261597" cy="806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1316935</xdr:colOff>
      <xdr:row>39</xdr:row>
      <xdr:rowOff>397566</xdr:rowOff>
    </xdr:from>
    <xdr:to>
      <xdr:col>9</xdr:col>
      <xdr:colOff>4079185</xdr:colOff>
      <xdr:row>39</xdr:row>
      <xdr:rowOff>884584</xdr:rowOff>
    </xdr:to>
    <xdr:pic>
      <xdr:nvPicPr>
        <xdr:cNvPr id="75" name="Imagen 74"/>
        <xdr:cNvPicPr>
          <a:picLocks noChangeAspect="1" noChangeArrowheads="1"/>
        </xdr:cNvPicPr>
      </xdr:nvPicPr>
      <xdr:blipFill>
        <a:blip xmlns:r="http://schemas.openxmlformats.org/officeDocument/2006/relationships" r:embed="rId20">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306261" y="125970196"/>
          <a:ext cx="2762250" cy="4870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1113559</xdr:colOff>
      <xdr:row>41</xdr:row>
      <xdr:rowOff>665884</xdr:rowOff>
    </xdr:from>
    <xdr:to>
      <xdr:col>10</xdr:col>
      <xdr:colOff>1827934</xdr:colOff>
      <xdr:row>41</xdr:row>
      <xdr:rowOff>846859</xdr:rowOff>
    </xdr:to>
    <xdr:pic>
      <xdr:nvPicPr>
        <xdr:cNvPr id="79" name="Imagen 78"/>
        <xdr:cNvPicPr>
          <a:picLocks noChangeAspect="1" noChangeArrowheads="1"/>
        </xdr:cNvPicPr>
      </xdr:nvPicPr>
      <xdr:blipFill>
        <a:blip xmlns:r="http://schemas.openxmlformats.org/officeDocument/2006/relationships" r:embed="rId2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19968" y="57815884"/>
          <a:ext cx="7143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312966</xdr:colOff>
      <xdr:row>13</xdr:row>
      <xdr:rowOff>411116</xdr:rowOff>
    </xdr:from>
    <xdr:to>
      <xdr:col>9</xdr:col>
      <xdr:colOff>5891894</xdr:colOff>
      <xdr:row>13</xdr:row>
      <xdr:rowOff>827313</xdr:rowOff>
    </xdr:to>
    <xdr:pic>
      <xdr:nvPicPr>
        <xdr:cNvPr id="73" name="Imagen 72"/>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4314716" y="9337402"/>
          <a:ext cx="5578928" cy="416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108858</xdr:colOff>
      <xdr:row>14</xdr:row>
      <xdr:rowOff>764649</xdr:rowOff>
    </xdr:from>
    <xdr:to>
      <xdr:col>9</xdr:col>
      <xdr:colOff>5946322</xdr:colOff>
      <xdr:row>14</xdr:row>
      <xdr:rowOff>1332138</xdr:rowOff>
    </xdr:to>
    <xdr:pic>
      <xdr:nvPicPr>
        <xdr:cNvPr id="88" name="Imagen 87"/>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4110608" y="12766149"/>
          <a:ext cx="5837464" cy="5674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2143125</xdr:colOff>
      <xdr:row>16</xdr:row>
      <xdr:rowOff>285750</xdr:rowOff>
    </xdr:from>
    <xdr:to>
      <xdr:col>9</xdr:col>
      <xdr:colOff>3491865</xdr:colOff>
      <xdr:row>16</xdr:row>
      <xdr:rowOff>1381125</xdr:rowOff>
    </xdr:to>
    <xdr:pic>
      <xdr:nvPicPr>
        <xdr:cNvPr id="90" name="Imagen 89"/>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6144875" y="16144875"/>
          <a:ext cx="1348740" cy="1095375"/>
        </a:xfrm>
        <a:prstGeom prst="rect">
          <a:avLst/>
        </a:prstGeom>
        <a:noFill/>
        <a:ln>
          <a:noFill/>
        </a:ln>
      </xdr:spPr>
    </xdr:pic>
    <xdr:clientData/>
  </xdr:twoCellAnchor>
  <xdr:twoCellAnchor editAs="oneCell">
    <xdr:from>
      <xdr:col>9</xdr:col>
      <xdr:colOff>2166938</xdr:colOff>
      <xdr:row>17</xdr:row>
      <xdr:rowOff>166687</xdr:rowOff>
    </xdr:from>
    <xdr:to>
      <xdr:col>9</xdr:col>
      <xdr:colOff>3770313</xdr:colOff>
      <xdr:row>17</xdr:row>
      <xdr:rowOff>1471612</xdr:rowOff>
    </xdr:to>
    <xdr:pic>
      <xdr:nvPicPr>
        <xdr:cNvPr id="93" name="Imagen 92"/>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6168688" y="17573625"/>
          <a:ext cx="1603375" cy="1304925"/>
        </a:xfrm>
        <a:prstGeom prst="rect">
          <a:avLst/>
        </a:prstGeom>
        <a:noFill/>
        <a:ln>
          <a:noFill/>
        </a:ln>
      </xdr:spPr>
    </xdr:pic>
    <xdr:clientData/>
  </xdr:twoCellAnchor>
  <xdr:twoCellAnchor editAs="oneCell">
    <xdr:from>
      <xdr:col>9</xdr:col>
      <xdr:colOff>357188</xdr:colOff>
      <xdr:row>24</xdr:row>
      <xdr:rowOff>394907</xdr:rowOff>
    </xdr:from>
    <xdr:to>
      <xdr:col>9</xdr:col>
      <xdr:colOff>5857875</xdr:colOff>
      <xdr:row>24</xdr:row>
      <xdr:rowOff>1462087</xdr:rowOff>
    </xdr:to>
    <xdr:pic>
      <xdr:nvPicPr>
        <xdr:cNvPr id="94" name="Imagen 93"/>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4358938" y="29803345"/>
          <a:ext cx="5500687" cy="106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esaricel.org/rafanogal/funciones/funciones-archivos/composicion.gif"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48"/>
  <sheetViews>
    <sheetView showGridLines="0" tabSelected="1" topLeftCell="E1" zoomScale="55" zoomScaleNormal="55" zoomScalePageLayoutView="140" workbookViewId="0">
      <pane ySplit="9" topLeftCell="A32" activePane="bottomLeft" state="frozen"/>
      <selection pane="bottomLeft" activeCell="K32" sqref="K3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38.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90" t="s">
        <v>21</v>
      </c>
      <c r="D2" s="91"/>
      <c r="F2" s="83" t="s">
        <v>0</v>
      </c>
      <c r="G2" s="84"/>
      <c r="H2" s="42"/>
      <c r="I2" s="42"/>
      <c r="J2" s="16"/>
    </row>
    <row r="3" spans="1:16" ht="15.75" x14ac:dyDescent="0.25">
      <c r="A3" s="1"/>
      <c r="B3" s="4" t="s">
        <v>8</v>
      </c>
      <c r="C3" s="92">
        <v>11</v>
      </c>
      <c r="D3" s="93"/>
      <c r="F3" s="85"/>
      <c r="G3" s="86"/>
      <c r="H3" s="42"/>
      <c r="I3" s="42"/>
      <c r="J3" s="16"/>
    </row>
    <row r="4" spans="1:16" ht="16.5" x14ac:dyDescent="0.3">
      <c r="A4" s="1"/>
      <c r="B4" s="4" t="s">
        <v>54</v>
      </c>
      <c r="C4" s="92" t="s">
        <v>153</v>
      </c>
      <c r="D4" s="93"/>
      <c r="E4" s="5"/>
      <c r="F4" s="41" t="s">
        <v>55</v>
      </c>
      <c r="G4" s="40" t="s">
        <v>159</v>
      </c>
      <c r="H4" s="42"/>
      <c r="I4" s="42"/>
      <c r="J4" s="16"/>
      <c r="K4" s="16"/>
    </row>
    <row r="5" spans="1:16" ht="16.5" thickBot="1" x14ac:dyDescent="0.3">
      <c r="A5" s="1"/>
      <c r="B5" s="6" t="s">
        <v>1</v>
      </c>
      <c r="C5" s="94" t="s">
        <v>151</v>
      </c>
      <c r="D5" s="95"/>
      <c r="E5" s="5"/>
      <c r="F5" s="39" t="str">
        <f>IF(G4="Recurso","Motor del recurso","")</f>
        <v/>
      </c>
      <c r="G5" s="39" t="s">
        <v>57</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158</v>
      </c>
      <c r="D7" s="25" t="s">
        <v>39</v>
      </c>
      <c r="F7" s="1"/>
      <c r="G7" s="1"/>
      <c r="H7" s="1"/>
      <c r="I7" s="1"/>
      <c r="J7" s="16"/>
      <c r="K7" s="16"/>
    </row>
    <row r="8" spans="1:16" s="9" customFormat="1" ht="16.5" thickBot="1" x14ac:dyDescent="0.3">
      <c r="A8" s="10"/>
      <c r="B8" s="10"/>
      <c r="C8" s="10"/>
      <c r="D8" s="11"/>
      <c r="E8" s="11"/>
      <c r="F8" s="87" t="s">
        <v>62</v>
      </c>
      <c r="G8" s="88"/>
      <c r="H8" s="88"/>
      <c r="I8" s="89"/>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233.25" customHeight="1" x14ac:dyDescent="0.25">
      <c r="A10" s="13" t="s">
        <v>142</v>
      </c>
      <c r="B10" s="71" t="s">
        <v>198</v>
      </c>
      <c r="C10" s="72" t="e">
        <f>IF(OR(B10&lt;&gt;"",#REF!&lt;&gt;""),IF($G$4="Recurso",CONCATENATE($G$4," ",$G$5),$G$4),"")</f>
        <v>#REF!</v>
      </c>
      <c r="D10" s="73" t="s">
        <v>145</v>
      </c>
      <c r="E10" s="73" t="s">
        <v>146</v>
      </c>
      <c r="F10" s="73" t="e">
        <f>IF(OR(B10&lt;&gt;"",#REF!&lt;&gt;""),CONCATENATE($C$7,"_",$A10,IF($G$4="Cuaderno de Estudio","_small",CONCATENATE(IF(I10="","","n"),IF(LEFT($G$5,1)="F",".jpg",".png")))),"")</f>
        <v>#REF!</v>
      </c>
      <c r="G10" s="73" t="e">
        <f>IF(F10&lt;&gt;"",IF($G$4="Recurso",IF(LEFT($G$5,1)="M",VLOOKUP($G$5,'Definición técnica de imagenes'!$A$3:$G$17,5,FALSE),IF($G$5="F1",'Definición técnica de imagenes'!$E$15,'Definición técnica de imagenes'!$F$13)),'Definición técnica de imagenes'!$E$16),"")</f>
        <v>#REF!</v>
      </c>
      <c r="H10" s="73" t="e">
        <f>IF(AND(I10&lt;&gt;"",I10&lt;&gt;0),IF(OR(B10&lt;&gt;"",#REF!&lt;&gt;""),CONCATENATE($C$7,"_",$A10,IF($G$4="Cuaderno de Estudio","_zoom",CONCATENATE("a",IF(LEFT($G$5,1)="F",".jpg",".png")))),""),"")</f>
        <v>#REF!</v>
      </c>
      <c r="I10" s="73" t="e">
        <f>IF(OR(B10&lt;&gt;"",#REF!&lt;&gt;""),IF($G$4="Recurso",IF(LEFT($G$5,1)="M",IF(VLOOKUP($G$5,'Definición técnica de imagenes'!$A$3:$G$17,6,FALSE)=0,"",VLOOKUP($G$5,'Definición técnica de imagenes'!$A$3:$G$17,6,FALSE)),IF($G$5="F1","","")),'Definición técnica de imagenes'!$F$16),"")</f>
        <v>#REF!</v>
      </c>
      <c r="J10" s="73"/>
      <c r="K10" s="74"/>
    </row>
    <row r="11" spans="1:16" s="12" customFormat="1" ht="218.25" customHeight="1" x14ac:dyDescent="0.25">
      <c r="A11" s="13" t="s">
        <v>148</v>
      </c>
      <c r="B11" s="22" t="s">
        <v>147</v>
      </c>
      <c r="C11" s="22" t="str">
        <f t="shared" ref="C11" si="0">IF(OR(B11&lt;&gt;"",J11&lt;&gt;""),IF($G$4="Recurso",CONCATENATE($G$4," ",$G$5),$G$4),"")</f>
        <v>Cuaderno de Estudio</v>
      </c>
      <c r="D11" s="14" t="s">
        <v>145</v>
      </c>
      <c r="E11" s="14" t="s">
        <v>146</v>
      </c>
      <c r="F11" s="14" t="str">
        <f t="shared" ref="F11" si="1">IF(OR(B11&lt;&gt;"",J11&lt;&gt;""),CONCATENATE($C$7,"_",$A11,IF($G$4="Cuaderno de Estudio","_small",CONCATENATE(IF(I11="","","n"),IF(LEFT($G$5,1)="F",".jpg",".png")))),"")</f>
        <v>MA_11_02_CO_IMG02_small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 si="2">IF(AND(I11&lt;&gt;"",I11&lt;&gt;0),IF(OR(B11&lt;&gt;"",J11&lt;&gt;""),CONCATENATE($C$7,"_",$A11,IF($G$4="Cuaderno de Estudio","_zoom",CONCATENATE("a",IF(LEFT($G$5,1)="F",".jpg",".png")))),""),"")</f>
        <v>MA_11_02_CO_IMG02_zoom</v>
      </c>
      <c r="I11" s="14" t="str">
        <f>IF(OR(B11&lt;&gt;"",J11&lt;&gt;""),IF($G$4="Recurso",IF(LEFT($G$5,1)="M",IF(VLOOKUP($G$5,'Definición técnica de imagenes'!$A$3:$G$17,6,FALSE)=0,"",VLOOKUP($G$5,'Definición técnica de imagenes'!$A$3:$G$17,6,FALSE)),IF($G$5="F1","","")),'Definición técnica de imagenes'!$F$16),"")</f>
        <v>800 x 600 px</v>
      </c>
      <c r="J11" s="14"/>
      <c r="K11" s="15" t="s">
        <v>199</v>
      </c>
    </row>
    <row r="12" spans="1:16" s="12" customFormat="1" ht="96" customHeight="1" x14ac:dyDescent="0.25">
      <c r="A12" s="13" t="s">
        <v>149</v>
      </c>
      <c r="B12" s="22" t="s">
        <v>147</v>
      </c>
      <c r="C12" s="22" t="str">
        <f t="shared" ref="C12:C32" si="3">IF(OR(B12&lt;&gt;"",J12&lt;&gt;""),IF($G$4="Recurso",CONCATENATE($G$4," ",$G$5),$G$4),"")</f>
        <v>Cuaderno de Estudio</v>
      </c>
      <c r="D12" s="14" t="s">
        <v>145</v>
      </c>
      <c r="E12" s="14" t="s">
        <v>146</v>
      </c>
      <c r="F12" s="14" t="str">
        <f t="shared" ref="F12:F32" si="4">IF(OR(B12&lt;&gt;"",J12&lt;&gt;""),CONCATENATE($C$7,"_",$A12,IF($G$4="Cuaderno de Estudio","_small",CONCATENATE(IF(I12="","","n"),IF(LEFT($G$5,1)="F",".jpg",".png")))),"")</f>
        <v>MA_11_02_CO_IMG03_small</v>
      </c>
      <c r="G12" s="14" t="str">
        <f>IF(F12&lt;&gt;"",IF($G$4="Recurso",IF(LEFT($G$5,1)="M",VLOOKUP($G$5,'Definición técnica de imagenes'!$A$3:$G$17,5,FALSE),IF($G$5="F1",'Definición técnica de imagenes'!$E$15,'Definición técnica de imagenes'!$F$13)),'Definición técnica de imagenes'!$E$16),"")</f>
        <v>526 x 370 px</v>
      </c>
      <c r="H12" s="14" t="str">
        <f t="shared" ref="H12:H32" si="5">IF(AND(I12&lt;&gt;"",I12&lt;&gt;0),IF(OR(B12&lt;&gt;"",J12&lt;&gt;""),CONCATENATE($C$7,"_",$A12,IF($G$4="Cuaderno de Estudio","_zoom",CONCATENATE("a",IF(LEFT($G$5,1)="F",".jpg",".png")))),""),"")</f>
        <v>MA_11_02_CO_IMG03_zoom</v>
      </c>
      <c r="I12" s="14" t="str">
        <f>IF(OR(B12&lt;&gt;"",J12&lt;&gt;""),IF($G$4="Recurso",IF(LEFT($G$5,1)="M",IF(VLOOKUP($G$5,'Definición técnica de imagenes'!$A$3:$G$17,6,FALSE)=0,"",VLOOKUP($G$5,'Definición técnica de imagenes'!$A$3:$G$17,6,FALSE)),IF($G$5="F1","","")),'Definición técnica de imagenes'!$F$16),"")</f>
        <v>800 x 600 px</v>
      </c>
      <c r="J12" s="14"/>
      <c r="K12" s="15" t="s">
        <v>200</v>
      </c>
    </row>
    <row r="13" spans="1:16" s="12" customFormat="1" ht="145.5" customHeight="1" x14ac:dyDescent="0.25">
      <c r="A13" s="13" t="s">
        <v>150</v>
      </c>
      <c r="B13" s="22" t="s">
        <v>147</v>
      </c>
      <c r="C13" s="22" t="str">
        <f>IF(OR(B13&lt;&gt;"",J13&lt;&gt;""),IF($G$4="Recurso",CONCATENATE($G$4," ",$G$5),$G$4),"")</f>
        <v>Cuaderno de Estudio</v>
      </c>
      <c r="D13" s="14" t="s">
        <v>145</v>
      </c>
      <c r="E13" s="14" t="s">
        <v>146</v>
      </c>
      <c r="F13" s="14" t="str">
        <f>IF(OR(B13&lt;&gt;"",J13&lt;&gt;""),CONCATENATE($C$7,"_",$A13,IF($G$4="Cuaderno de Estudio","_small",CONCATENATE(IF(I13="","","n"),IF(LEFT($G$5,1)="F",".jpg",".png")))),"")</f>
        <v>MA_11_02_CO_IMG04_small</v>
      </c>
      <c r="G13" s="14" t="str">
        <f>IF(F13&lt;&gt;"",IF($G$4="Recurso",IF(LEFT($G$5,1)="M",VLOOKUP($G$5,'Definición técnica de imagenes'!$A$3:$G$17,5,FALSE),IF($G$5="F1",'Definición técnica de imagenes'!$E$15,'Definición técnica de imagenes'!$F$13)),'Definición técnica de imagenes'!$E$16),"")</f>
        <v>526 x 370 px</v>
      </c>
      <c r="H13" s="14" t="str">
        <f>IF(AND(I13&lt;&gt;"",I13&lt;&gt;0),IF(OR(B13&lt;&gt;"",J13&lt;&gt;""),CONCATENATE($C$7,"_",$A13,IF($G$4="Cuaderno de Estudio","_zoom",CONCATENATE("a",IF(LEFT($G$5,1)="F",".jpg",".png")))),""),"")</f>
        <v>MA_11_02_CO_IMG04_zoom</v>
      </c>
      <c r="I13" s="14" t="str">
        <f>IF(OR(B13&lt;&gt;"",J13&lt;&gt;""),IF($G$4="Recurso",IF(LEFT($G$5,1)="M",IF(VLOOKUP($G$5,'Definición técnica de imagenes'!$A$3:$G$17,6,FALSE)=0,"",VLOOKUP($G$5,'Definición técnica de imagenes'!$A$3:$G$17,6,FALSE)),IF($G$5="F1","","")),'Definición técnica de imagenes'!$F$16),"")</f>
        <v>800 x 600 px</v>
      </c>
      <c r="J13" s="14"/>
      <c r="K13" s="12" t="s">
        <v>201</v>
      </c>
    </row>
    <row r="14" spans="1:16" s="12" customFormat="1" ht="96" customHeight="1" x14ac:dyDescent="0.25">
      <c r="A14" s="13" t="s">
        <v>152</v>
      </c>
      <c r="B14" s="22" t="s">
        <v>147</v>
      </c>
      <c r="C14" s="22" t="str">
        <f t="shared" ref="C14" si="6">IF(OR(B14&lt;&gt;"",J14&lt;&gt;""),IF($G$4="Recurso",CONCATENATE($G$4," ",$G$5),$G$4),"")</f>
        <v>Cuaderno de Estudio</v>
      </c>
      <c r="D14" s="14" t="s">
        <v>145</v>
      </c>
      <c r="E14" s="14" t="s">
        <v>146</v>
      </c>
      <c r="F14" s="14" t="str">
        <f t="shared" ref="F14" si="7">IF(OR(B14&lt;&gt;"",J14&lt;&gt;""),CONCATENATE($C$7,"_",$A14,IF($G$4="Cuaderno de Estudio","_small",CONCATENATE(IF(I14="","","n"),IF(LEFT($G$5,1)="F",".jpg",".png")))),"")</f>
        <v>MA_11_02_CO_IMG05_small</v>
      </c>
      <c r="G14" s="14" t="str">
        <f>IF(F14&lt;&gt;"",IF($G$4="Recurso",IF(LEFT($G$5,1)="M",VLOOKUP($G$5,'Definición técnica de imagenes'!$A$3:$G$17,5,FALSE),IF($G$5="F1",'Definición técnica de imagenes'!$E$15,'Definición técnica de imagenes'!$F$13)),'Definición técnica de imagenes'!$E$16),"")</f>
        <v>526 x 370 px</v>
      </c>
      <c r="H14" s="14" t="str">
        <f t="shared" ref="H14" si="8">IF(AND(I14&lt;&gt;"",I14&lt;&gt;0),IF(OR(B14&lt;&gt;"",J14&lt;&gt;""),CONCATENATE($C$7,"_",$A14,IF($G$4="Cuaderno de Estudio","_zoom",CONCATENATE("a",IF(LEFT($G$5,1)="F",".jpg",".png")))),""),"")</f>
        <v>MA_11_02_CO_IMG05_zoom</v>
      </c>
      <c r="I14" s="14" t="str">
        <f>IF(OR(B14&lt;&gt;"",J14&lt;&gt;""),IF($G$4="Recurso",IF(LEFT($G$5,1)="M",IF(VLOOKUP($G$5,'Definición técnica de imagenes'!$A$3:$G$17,6,FALSE)=0,"",VLOOKUP($G$5,'Definición técnica de imagenes'!$A$3:$G$17,6,FALSE)),IF($G$5="F1","","")),'Definición técnica de imagenes'!$F$16),"")</f>
        <v>800 x 600 px</v>
      </c>
      <c r="J14" s="14"/>
      <c r="K14" s="15" t="s">
        <v>202</v>
      </c>
    </row>
    <row r="15" spans="1:16" s="12" customFormat="1" ht="168.75" customHeight="1" x14ac:dyDescent="0.25">
      <c r="A15" s="13" t="s">
        <v>154</v>
      </c>
      <c r="B15" s="22" t="s">
        <v>147</v>
      </c>
      <c r="C15" s="22" t="str">
        <f t="shared" si="3"/>
        <v>Cuaderno de Estudio</v>
      </c>
      <c r="D15" s="14" t="s">
        <v>145</v>
      </c>
      <c r="E15" s="14" t="s">
        <v>146</v>
      </c>
      <c r="F15" s="14" t="str">
        <f t="shared" si="4"/>
        <v>MA_11_02_CO_IMG06_small</v>
      </c>
      <c r="G15" s="14" t="str">
        <f>IF(F15&lt;&gt;"",IF($G$4="Recurso",IF(LEFT($G$5,1)="M",VLOOKUP($G$5,'Definición técnica de imagenes'!$A$3:$G$17,5,FALSE),IF($G$5="F1",'Definición técnica de imagenes'!$E$15,'Definición técnica de imagenes'!$F$13)),'Definición técnica de imagenes'!$E$16),"")</f>
        <v>526 x 370 px</v>
      </c>
      <c r="H15" s="14" t="str">
        <f t="shared" si="5"/>
        <v>MA_11_02_CO_IMG06_zoom</v>
      </c>
      <c r="I15" s="14" t="str">
        <f>IF(OR(B15&lt;&gt;"",J15&lt;&gt;""),IF($G$4="Recurso",IF(LEFT($G$5,1)="M",IF(VLOOKUP($G$5,'Definición técnica de imagenes'!$A$3:$G$17,6,FALSE)=0,"",VLOOKUP($G$5,'Definición técnica de imagenes'!$A$3:$G$17,6,FALSE)),IF($G$5="F1","","")),'Definición técnica de imagenes'!$F$16),"")</f>
        <v>800 x 600 px</v>
      </c>
      <c r="J15" s="14"/>
      <c r="K15" s="15" t="s">
        <v>203</v>
      </c>
    </row>
    <row r="16" spans="1:16" s="12" customFormat="1" ht="136.5" customHeight="1" x14ac:dyDescent="0.25">
      <c r="A16" s="13" t="s">
        <v>155</v>
      </c>
      <c r="B16" s="22" t="s">
        <v>147</v>
      </c>
      <c r="C16" s="22" t="str">
        <f t="shared" si="3"/>
        <v>Cuaderno de Estudio</v>
      </c>
      <c r="D16" s="14" t="s">
        <v>145</v>
      </c>
      <c r="E16" s="14" t="s">
        <v>146</v>
      </c>
      <c r="F16" s="14" t="str">
        <f t="shared" si="4"/>
        <v>MA_11_02_CO_IMG07_small</v>
      </c>
      <c r="G16" s="14" t="str">
        <f>IF(F16&lt;&gt;"",IF($G$4="Recurso",IF(LEFT($G$5,1)="M",VLOOKUP($G$5,'Definición técnica de imagenes'!$A$3:$G$17,5,FALSE),IF($G$5="F1",'Definición técnica de imagenes'!$E$15,'Definición técnica de imagenes'!$F$13)),'Definición técnica de imagenes'!$E$16),"")</f>
        <v>526 x 370 px</v>
      </c>
      <c r="H16" s="14" t="str">
        <f t="shared" si="5"/>
        <v>MA_11_02_CO_IMG07_zoom</v>
      </c>
      <c r="I16" s="14" t="str">
        <f>IF(OR(B16&lt;&gt;"",J16&lt;&gt;""),IF($G$4="Recurso",IF(LEFT($G$5,1)="M",IF(VLOOKUP($G$5,'Definición técnica de imagenes'!$A$3:$G$17,6,FALSE)=0,"",VLOOKUP($G$5,'Definición técnica de imagenes'!$A$3:$G$17,6,FALSE)),IF($G$5="F1","","")),'Definición técnica de imagenes'!$F$16),"")</f>
        <v>800 x 600 px</v>
      </c>
      <c r="J16" s="14"/>
      <c r="K16" s="15" t="s">
        <v>204</v>
      </c>
    </row>
    <row r="17" spans="1:11" s="12" customFormat="1" ht="122.25" customHeight="1" x14ac:dyDescent="0.25">
      <c r="A17" s="13" t="s">
        <v>156</v>
      </c>
      <c r="B17" s="22" t="s">
        <v>147</v>
      </c>
      <c r="C17" s="22" t="str">
        <f t="shared" si="3"/>
        <v>Cuaderno de Estudio</v>
      </c>
      <c r="D17" s="14" t="s">
        <v>145</v>
      </c>
      <c r="E17" s="14" t="s">
        <v>146</v>
      </c>
      <c r="F17" s="14" t="str">
        <f t="shared" si="4"/>
        <v>MA_11_02_CO_IMG08_small</v>
      </c>
      <c r="G17" s="14" t="str">
        <f>IF(F17&lt;&gt;"",IF($G$4="Recurso",IF(LEFT($G$5,1)="M",VLOOKUP($G$5,'Definición técnica de imagenes'!$A$3:$G$17,5,FALSE),IF($G$5="F1",'Definición técnica de imagenes'!$E$15,'Definición técnica de imagenes'!$F$13)),'Definición técnica de imagenes'!$E$16),"")</f>
        <v>526 x 370 px</v>
      </c>
      <c r="H17" s="14" t="str">
        <f t="shared" si="5"/>
        <v>MA_11_02_CO_IMG08_zoom</v>
      </c>
      <c r="I17" s="14" t="str">
        <f>IF(OR(B17&lt;&gt;"",J17&lt;&gt;""),IF($G$4="Recurso",IF(LEFT($G$5,1)="M",IF(VLOOKUP($G$5,'Definición técnica de imagenes'!$A$3:$G$17,6,FALSE)=0,"",VLOOKUP($G$5,'Definición técnica de imagenes'!$A$3:$G$17,6,FALSE)),IF($G$5="F1","","")),'Definición técnica de imagenes'!$F$16),"")</f>
        <v>800 x 600 px</v>
      </c>
      <c r="J17" s="14"/>
      <c r="K17" s="15" t="s">
        <v>205</v>
      </c>
    </row>
    <row r="18" spans="1:11" s="12" customFormat="1" ht="122.25" customHeight="1" x14ac:dyDescent="0.25">
      <c r="A18" s="13" t="s">
        <v>157</v>
      </c>
      <c r="B18" s="22" t="s">
        <v>147</v>
      </c>
      <c r="C18" s="22" t="str">
        <f t="shared" ref="C18:C19" si="9">IF(OR(B18&lt;&gt;"",J18&lt;&gt;""),IF($G$4="Recurso",CONCATENATE($G$4," ",$G$5),$G$4),"")</f>
        <v>Cuaderno de Estudio</v>
      </c>
      <c r="D18" s="14" t="s">
        <v>145</v>
      </c>
      <c r="E18" s="14" t="s">
        <v>146</v>
      </c>
      <c r="F18" s="14" t="str">
        <f t="shared" ref="F18:F19" si="10">IF(OR(B18&lt;&gt;"",J18&lt;&gt;""),CONCATENATE($C$7,"_",$A18,IF($G$4="Cuaderno de Estudio","_small",CONCATENATE(IF(I18="","","n"),IF(LEFT($G$5,1)="F",".jpg",".png")))),"")</f>
        <v>MA_11_02_CO_IMG09_small</v>
      </c>
      <c r="G18" s="14" t="str">
        <f>IF(F18&lt;&gt;"",IF($G$4="Recurso",IF(LEFT($G$5,1)="M",VLOOKUP($G$5,'Definición técnica de imagenes'!$A$3:$G$17,5,FALSE),IF($G$5="F1",'Definición técnica de imagenes'!$E$15,'Definición técnica de imagenes'!$F$13)),'Definición técnica de imagenes'!$E$16),"")</f>
        <v>526 x 370 px</v>
      </c>
      <c r="H18" s="14" t="str">
        <f t="shared" ref="H18:H19" si="11">IF(AND(I18&lt;&gt;"",I18&lt;&gt;0),IF(OR(B18&lt;&gt;"",J18&lt;&gt;""),CONCATENATE($C$7,"_",$A18,IF($G$4="Cuaderno de Estudio","_zoom",CONCATENATE("a",IF(LEFT($G$5,1)="F",".jpg",".png")))),""),"")</f>
        <v>MA_11_02_CO_IMG09_zoom</v>
      </c>
      <c r="I18" s="14" t="str">
        <f>IF(OR(B18&lt;&gt;"",J18&lt;&gt;""),IF($G$4="Recurso",IF(LEFT($G$5,1)="M",IF(VLOOKUP($G$5,'Definición técnica de imagenes'!$A$3:$G$17,6,FALSE)=0,"",VLOOKUP($G$5,'Definición técnica de imagenes'!$A$3:$G$17,6,FALSE)),IF($G$5="F1","","")),'Definición técnica de imagenes'!$F$16),"")</f>
        <v>800 x 600 px</v>
      </c>
      <c r="J18" s="14"/>
      <c r="K18" s="15" t="s">
        <v>206</v>
      </c>
    </row>
    <row r="19" spans="1:11" s="12" customFormat="1" ht="127.5" customHeight="1" x14ac:dyDescent="0.25">
      <c r="A19" s="13" t="s">
        <v>160</v>
      </c>
      <c r="B19" s="22" t="s">
        <v>147</v>
      </c>
      <c r="C19" s="22" t="str">
        <f t="shared" si="9"/>
        <v>Cuaderno de Estudio</v>
      </c>
      <c r="D19" s="14" t="s">
        <v>145</v>
      </c>
      <c r="E19" s="14" t="s">
        <v>146</v>
      </c>
      <c r="F19" s="14" t="str">
        <f t="shared" si="10"/>
        <v>MA_11_02_CO_IMG10_small</v>
      </c>
      <c r="G19" s="14" t="str">
        <f>IF(F19&lt;&gt;"",IF($G$4="Recurso",IF(LEFT($G$5,1)="M",VLOOKUP($G$5,'Definición técnica de imagenes'!$A$3:$G$17,5,FALSE),IF($G$5="F1",'Definición técnica de imagenes'!$E$15,'Definición técnica de imagenes'!$F$13)),'Definición técnica de imagenes'!$E$16),"")</f>
        <v>526 x 370 px</v>
      </c>
      <c r="H19" s="14" t="str">
        <f t="shared" si="11"/>
        <v>MA_11_02_CO_IMG10_zoom</v>
      </c>
      <c r="I19" s="14" t="str">
        <f>IF(OR(B19&lt;&gt;"",J19&lt;&gt;""),IF($G$4="Recurso",IF(LEFT($G$5,1)="M",IF(VLOOKUP($G$5,'Definición técnica de imagenes'!$A$3:$G$17,6,FALSE)=0,"",VLOOKUP($G$5,'Definición técnica de imagenes'!$A$3:$G$17,6,FALSE)),IF($G$5="F1","","")),'Definición técnica de imagenes'!$F$16),"")</f>
        <v>800 x 600 px</v>
      </c>
      <c r="J19" s="14"/>
      <c r="K19" s="67" t="s">
        <v>207</v>
      </c>
    </row>
    <row r="20" spans="1:11" s="12" customFormat="1" ht="124.5" customHeight="1" x14ac:dyDescent="0.25">
      <c r="A20" s="13" t="s">
        <v>161</v>
      </c>
      <c r="B20" s="22" t="s">
        <v>147</v>
      </c>
      <c r="C20" s="22" t="str">
        <f t="shared" ref="C20:C21" si="12">IF(OR(B20&lt;&gt;"",J20&lt;&gt;""),IF($G$4="Recurso",CONCATENATE($G$4," ",$G$5),$G$4),"")</f>
        <v>Cuaderno de Estudio</v>
      </c>
      <c r="D20" s="14" t="s">
        <v>145</v>
      </c>
      <c r="E20" s="14" t="s">
        <v>146</v>
      </c>
      <c r="F20" s="14" t="str">
        <f t="shared" ref="F20:F21" si="13">IF(OR(B20&lt;&gt;"",J20&lt;&gt;""),CONCATENATE($C$7,"_",$A20,IF($G$4="Cuaderno de Estudio","_small",CONCATENATE(IF(I20="","","n"),IF(LEFT($G$5,1)="F",".jpg",".png")))),"")</f>
        <v>MA_11_02_CO_IMG11_small</v>
      </c>
      <c r="G20" s="14" t="str">
        <f>IF(F20&lt;&gt;"",IF($G$4="Recurso",IF(LEFT($G$5,1)="M",VLOOKUP($G$5,'Definición técnica de imagenes'!$A$3:$G$17,5,FALSE),IF($G$5="F1",'Definición técnica de imagenes'!$E$15,'Definición técnica de imagenes'!$F$13)),'Definición técnica de imagenes'!$E$16),"")</f>
        <v>526 x 370 px</v>
      </c>
      <c r="H20" s="14" t="str">
        <f t="shared" ref="H20:H21" si="14">IF(AND(I20&lt;&gt;"",I20&lt;&gt;0),IF(OR(B20&lt;&gt;"",J20&lt;&gt;""),CONCATENATE($C$7,"_",$A20,IF($G$4="Cuaderno de Estudio","_zoom",CONCATENATE("a",IF(LEFT($G$5,1)="F",".jpg",".png")))),""),"")</f>
        <v>MA_11_02_CO_IMG11_zoom</v>
      </c>
      <c r="I20" s="14" t="str">
        <f>IF(OR(B20&lt;&gt;"",J20&lt;&gt;""),IF($G$4="Recurso",IF(LEFT($G$5,1)="M",IF(VLOOKUP($G$5,'Definición técnica de imagenes'!$A$3:$G$17,6,FALSE)=0,"",VLOOKUP($G$5,'Definición técnica de imagenes'!$A$3:$G$17,6,FALSE)),IF($G$5="F1","","")),'Definición técnica de imagenes'!$F$16),"")</f>
        <v>800 x 600 px</v>
      </c>
      <c r="J20" s="14"/>
      <c r="K20" s="15" t="s">
        <v>208</v>
      </c>
    </row>
    <row r="21" spans="1:11" s="12" customFormat="1" ht="154.5" customHeight="1" x14ac:dyDescent="0.25">
      <c r="A21" s="13" t="s">
        <v>162</v>
      </c>
      <c r="B21" s="22" t="s">
        <v>147</v>
      </c>
      <c r="C21" s="22" t="str">
        <f t="shared" si="12"/>
        <v>Cuaderno de Estudio</v>
      </c>
      <c r="D21" s="14" t="s">
        <v>145</v>
      </c>
      <c r="E21" s="14" t="s">
        <v>146</v>
      </c>
      <c r="F21" s="14" t="str">
        <f t="shared" si="13"/>
        <v>MA_11_02_CO_IMG12_small</v>
      </c>
      <c r="G21" s="14" t="str">
        <f>IF(F21&lt;&gt;"",IF($G$4="Recurso",IF(LEFT($G$5,1)="M",VLOOKUP($G$5,'Definición técnica de imagenes'!$A$3:$G$17,5,FALSE),IF($G$5="F1",'Definición técnica de imagenes'!$E$15,'Definición técnica de imagenes'!$F$13)),'Definición técnica de imagenes'!$E$16),"")</f>
        <v>526 x 370 px</v>
      </c>
      <c r="H21" s="14" t="str">
        <f t="shared" si="14"/>
        <v>MA_11_02_CO_IMG12_zoom</v>
      </c>
      <c r="I21" s="14" t="str">
        <f>IF(OR(B21&lt;&gt;"",J21&lt;&gt;""),IF($G$4="Recurso",IF(LEFT($G$5,1)="M",IF(VLOOKUP($G$5,'Definición técnica de imagenes'!$A$3:$G$17,6,FALSE)=0,"",VLOOKUP($G$5,'Definición técnica de imagenes'!$A$3:$G$17,6,FALSE)),IF($G$5="F1","","")),'Definición técnica de imagenes'!$F$16),"")</f>
        <v>800 x 600 px</v>
      </c>
      <c r="J21" s="14"/>
      <c r="K21" s="15" t="s">
        <v>209</v>
      </c>
    </row>
    <row r="22" spans="1:11" s="12" customFormat="1" ht="141.75" customHeight="1" x14ac:dyDescent="0.25">
      <c r="A22" s="13" t="s">
        <v>163</v>
      </c>
      <c r="B22" s="22" t="s">
        <v>147</v>
      </c>
      <c r="C22" s="22" t="str">
        <f t="shared" ref="C22:C29" si="15">IF(OR(B22&lt;&gt;"",J22&lt;&gt;""),IF($G$4="Recurso",CONCATENATE($G$4," ",$G$5),$G$4),"")</f>
        <v>Cuaderno de Estudio</v>
      </c>
      <c r="D22" s="14" t="s">
        <v>145</v>
      </c>
      <c r="E22" s="14" t="s">
        <v>146</v>
      </c>
      <c r="F22" s="14" t="str">
        <f t="shared" ref="F22:F29" si="16">IF(OR(B22&lt;&gt;"",J22&lt;&gt;""),CONCATENATE($C$7,"_",$A22,IF($G$4="Cuaderno de Estudio","_small",CONCATENATE(IF(I22="","","n"),IF(LEFT($G$5,1)="F",".jpg",".png")))),"")</f>
        <v>MA_11_02_CO_IMG13_small</v>
      </c>
      <c r="G22" s="14" t="str">
        <f>IF(F22&lt;&gt;"",IF($G$4="Recurso",IF(LEFT($G$5,1)="M",VLOOKUP($G$5,'Definición técnica de imagenes'!$A$3:$G$17,5,FALSE),IF($G$5="F1",'Definición técnica de imagenes'!$E$15,'Definición técnica de imagenes'!$F$13)),'Definición técnica de imagenes'!$E$16),"")</f>
        <v>526 x 370 px</v>
      </c>
      <c r="H22" s="14" t="str">
        <f t="shared" ref="H22:H29" si="17">IF(AND(I22&lt;&gt;"",I22&lt;&gt;0),IF(OR(B22&lt;&gt;"",J22&lt;&gt;""),CONCATENATE($C$7,"_",$A22,IF($G$4="Cuaderno de Estudio","_zoom",CONCATENATE("a",IF(LEFT($G$5,1)="F",".jpg",".png")))),""),"")</f>
        <v>MA_11_02_CO_IMG13_zoom</v>
      </c>
      <c r="I22" s="14" t="str">
        <f>IF(OR(B22&lt;&gt;"",J22&lt;&gt;""),IF($G$4="Recurso",IF(LEFT($G$5,1)="M",IF(VLOOKUP($G$5,'Definición técnica de imagenes'!$A$3:$G$17,6,FALSE)=0,"",VLOOKUP($G$5,'Definición técnica de imagenes'!$A$3:$G$17,6,FALSE)),IF($G$5="F1","","")),'Definición técnica de imagenes'!$F$16),"")</f>
        <v>800 x 600 px</v>
      </c>
      <c r="J22" s="14"/>
      <c r="K22" s="15" t="s">
        <v>210</v>
      </c>
    </row>
    <row r="23" spans="1:11" s="12" customFormat="1" ht="125.25" customHeight="1" x14ac:dyDescent="0.25">
      <c r="A23" s="13" t="s">
        <v>164</v>
      </c>
      <c r="B23" s="22" t="s">
        <v>147</v>
      </c>
      <c r="C23" s="22" t="str">
        <f t="shared" si="15"/>
        <v>Cuaderno de Estudio</v>
      </c>
      <c r="D23" s="14" t="s">
        <v>145</v>
      </c>
      <c r="E23" s="14" t="s">
        <v>146</v>
      </c>
      <c r="F23" s="14" t="str">
        <f t="shared" si="16"/>
        <v>MA_11_02_CO_IMG14_small</v>
      </c>
      <c r="G23" s="14" t="str">
        <f>IF(F23&lt;&gt;"",IF($G$4="Recurso",IF(LEFT($G$5,1)="M",VLOOKUP($G$5,'Definición técnica de imagenes'!$A$3:$G$17,5,FALSE),IF($G$5="F1",'Definición técnica de imagenes'!$E$15,'Definición técnica de imagenes'!$F$13)),'Definición técnica de imagenes'!$E$16),"")</f>
        <v>526 x 370 px</v>
      </c>
      <c r="H23" s="14" t="str">
        <f t="shared" si="17"/>
        <v>MA_11_02_CO_IMG14_zoom</v>
      </c>
      <c r="I23" s="14" t="str">
        <f>IF(OR(B23&lt;&gt;"",J23&lt;&gt;""),IF($G$4="Recurso",IF(LEFT($G$5,1)="M",IF(VLOOKUP($G$5,'Definición técnica de imagenes'!$A$3:$G$17,6,FALSE)=0,"",VLOOKUP($G$5,'Definición técnica de imagenes'!$A$3:$G$17,6,FALSE)),IF($G$5="F1","","")),'Definición técnica de imagenes'!$F$16),"")</f>
        <v>800 x 600 px</v>
      </c>
      <c r="J23" s="14"/>
      <c r="K23" s="15" t="s">
        <v>211</v>
      </c>
    </row>
    <row r="24" spans="1:11" s="12" customFormat="1" ht="149.25" customHeight="1" x14ac:dyDescent="0.25">
      <c r="A24" s="13" t="s">
        <v>165</v>
      </c>
      <c r="B24" s="22" t="s">
        <v>147</v>
      </c>
      <c r="C24" s="22" t="str">
        <f t="shared" si="15"/>
        <v>Cuaderno de Estudio</v>
      </c>
      <c r="D24" s="14" t="s">
        <v>145</v>
      </c>
      <c r="E24" s="14" t="s">
        <v>146</v>
      </c>
      <c r="F24" s="14" t="str">
        <f t="shared" si="16"/>
        <v>MA_11_02_CO_IMG15_small</v>
      </c>
      <c r="G24" s="14" t="str">
        <f>IF(F24&lt;&gt;"",IF($G$4="Recurso",IF(LEFT($G$5,1)="M",VLOOKUP($G$5,'Definición técnica de imagenes'!$A$3:$G$17,5,FALSE),IF($G$5="F1",'Definición técnica de imagenes'!$E$15,'Definición técnica de imagenes'!$F$13)),'Definición técnica de imagenes'!$E$16),"")</f>
        <v>526 x 370 px</v>
      </c>
      <c r="H24" s="14" t="str">
        <f t="shared" si="17"/>
        <v>MA_11_02_CO_IMG15_zoom</v>
      </c>
      <c r="I24" s="14" t="str">
        <f>IF(OR(B24&lt;&gt;"",J24&lt;&gt;""),IF($G$4="Recurso",IF(LEFT($G$5,1)="M",IF(VLOOKUP($G$5,'Definición técnica de imagenes'!$A$3:$G$17,6,FALSE)=0,"",VLOOKUP($G$5,'Definición técnica de imagenes'!$A$3:$G$17,6,FALSE)),IF($G$5="F1","","")),'Definición técnica de imagenes'!$F$16),"")</f>
        <v>800 x 600 px</v>
      </c>
      <c r="J24" s="14"/>
      <c r="K24" s="15" t="s">
        <v>212</v>
      </c>
    </row>
    <row r="25" spans="1:11" s="12" customFormat="1" ht="149.25" customHeight="1" x14ac:dyDescent="0.25">
      <c r="A25" s="13" t="s">
        <v>166</v>
      </c>
      <c r="B25" s="22" t="s">
        <v>147</v>
      </c>
      <c r="C25" s="22" t="str">
        <f t="shared" si="15"/>
        <v>Cuaderno de Estudio</v>
      </c>
      <c r="D25" s="14" t="s">
        <v>145</v>
      </c>
      <c r="E25" s="14" t="s">
        <v>146</v>
      </c>
      <c r="F25" s="14" t="str">
        <f t="shared" si="16"/>
        <v>MA_11_02_CO_IMG16_small</v>
      </c>
      <c r="G25" s="14" t="str">
        <f>IF(F25&lt;&gt;"",IF($G$4="Recurso",IF(LEFT($G$5,1)="M",VLOOKUP($G$5,'Definición técnica de imagenes'!$A$3:$G$17,5,FALSE),IF($G$5="F1",'Definición técnica de imagenes'!$E$15,'Definición técnica de imagenes'!$F$13)),'Definición técnica de imagenes'!$E$16),"")</f>
        <v>526 x 370 px</v>
      </c>
      <c r="H25" s="14" t="str">
        <f t="shared" si="17"/>
        <v>MA_11_02_CO_IMG16_zoom</v>
      </c>
      <c r="I25" s="14" t="str">
        <f>IF(OR(B25&lt;&gt;"",J25&lt;&gt;""),IF($G$4="Recurso",IF(LEFT($G$5,1)="M",IF(VLOOKUP($G$5,'Definición técnica de imagenes'!$A$3:$G$17,6,FALSE)=0,"",VLOOKUP($G$5,'Definición técnica de imagenes'!$A$3:$G$17,6,FALSE)),IF($G$5="F1","","")),'Definición técnica de imagenes'!$F$16),"")</f>
        <v>800 x 600 px</v>
      </c>
      <c r="J25" s="14"/>
      <c r="K25" s="15" t="s">
        <v>213</v>
      </c>
    </row>
    <row r="26" spans="1:11" s="12" customFormat="1" ht="125.25" customHeight="1" x14ac:dyDescent="0.25">
      <c r="A26" s="13" t="s">
        <v>167</v>
      </c>
      <c r="B26" s="22" t="s">
        <v>147</v>
      </c>
      <c r="C26" s="22" t="str">
        <f t="shared" si="15"/>
        <v>Cuaderno de Estudio</v>
      </c>
      <c r="D26" s="14" t="s">
        <v>145</v>
      </c>
      <c r="E26" s="14" t="s">
        <v>146</v>
      </c>
      <c r="F26" s="14" t="str">
        <f t="shared" si="16"/>
        <v>MA_11_02_CO_IMG17_small</v>
      </c>
      <c r="G26" s="14" t="str">
        <f>IF(F26&lt;&gt;"",IF($G$4="Recurso",IF(LEFT($G$5,1)="M",VLOOKUP($G$5,'Definición técnica de imagenes'!$A$3:$G$17,5,FALSE),IF($G$5="F1",'Definición técnica de imagenes'!$E$15,'Definición técnica de imagenes'!$F$13)),'Definición técnica de imagenes'!$E$16),"")</f>
        <v>526 x 370 px</v>
      </c>
      <c r="H26" s="14" t="str">
        <f t="shared" si="17"/>
        <v>MA_11_02_CO_IMG17_zoom</v>
      </c>
      <c r="I26" s="14" t="str">
        <f>IF(OR(B26&lt;&gt;"",J26&lt;&gt;""),IF($G$4="Recurso",IF(LEFT($G$5,1)="M",IF(VLOOKUP($G$5,'Definición técnica de imagenes'!$A$3:$G$17,6,FALSE)=0,"",VLOOKUP($G$5,'Definición técnica de imagenes'!$A$3:$G$17,6,FALSE)),IF($G$5="F1","","")),'Definición técnica de imagenes'!$F$16),"")</f>
        <v>800 x 600 px</v>
      </c>
      <c r="J26" s="14"/>
      <c r="K26" s="15" t="s">
        <v>214</v>
      </c>
    </row>
    <row r="27" spans="1:11" s="12" customFormat="1" ht="90" customHeight="1" x14ac:dyDescent="0.25">
      <c r="A27" s="13" t="s">
        <v>168</v>
      </c>
      <c r="B27" s="22" t="s">
        <v>147</v>
      </c>
      <c r="C27" s="22" t="str">
        <f t="shared" si="15"/>
        <v>Cuaderno de Estudio</v>
      </c>
      <c r="D27" s="14" t="s">
        <v>145</v>
      </c>
      <c r="E27" s="14" t="s">
        <v>146</v>
      </c>
      <c r="F27" s="14" t="str">
        <f t="shared" si="16"/>
        <v>MA_11_02_CO_IMG18_small</v>
      </c>
      <c r="G27" s="14" t="str">
        <f>IF(F27&lt;&gt;"",IF($G$4="Recurso",IF(LEFT($G$5,1)="M",VLOOKUP($G$5,'Definición técnica de imagenes'!$A$3:$G$17,5,FALSE),IF($G$5="F1",'Definición técnica de imagenes'!$E$15,'Definición técnica de imagenes'!$F$13)),'Definición técnica de imagenes'!$E$16),"")</f>
        <v>526 x 370 px</v>
      </c>
      <c r="H27" s="14" t="str">
        <f t="shared" si="17"/>
        <v>MA_11_02_CO_IMG18_zoom</v>
      </c>
      <c r="I27" s="14" t="str">
        <f>IF(OR(B27&lt;&gt;"",J27&lt;&gt;""),IF($G$4="Recurso",IF(LEFT($G$5,1)="M",IF(VLOOKUP($G$5,'Definición técnica de imagenes'!$A$3:$G$17,6,FALSE)=0,"",VLOOKUP($G$5,'Definición técnica de imagenes'!$A$3:$G$17,6,FALSE)),IF($G$5="F1","","")),'Definición técnica de imagenes'!$F$16),"")</f>
        <v>800 x 600 px</v>
      </c>
      <c r="J27" s="79" t="s">
        <v>185</v>
      </c>
      <c r="K27" s="12" t="s">
        <v>215</v>
      </c>
    </row>
    <row r="28" spans="1:11" s="12" customFormat="1" ht="99" customHeight="1" x14ac:dyDescent="0.25">
      <c r="A28" s="13" t="s">
        <v>169</v>
      </c>
      <c r="B28" s="22" t="s">
        <v>147</v>
      </c>
      <c r="C28" s="22" t="str">
        <f t="shared" si="15"/>
        <v>Cuaderno de Estudio</v>
      </c>
      <c r="D28" s="14" t="s">
        <v>145</v>
      </c>
      <c r="E28" s="14" t="s">
        <v>146</v>
      </c>
      <c r="F28" s="14" t="str">
        <f t="shared" si="16"/>
        <v>MA_11_02_CO_IMG19_small</v>
      </c>
      <c r="G28" s="14" t="str">
        <f>IF(F28&lt;&gt;"",IF($G$4="Recurso",IF(LEFT($G$5,1)="M",VLOOKUP($G$5,'Definición técnica de imagenes'!$A$3:$G$17,5,FALSE),IF($G$5="F1",'Definición técnica de imagenes'!$E$15,'Definición técnica de imagenes'!$F$13)),'Definición técnica de imagenes'!$E$16),"")</f>
        <v>526 x 370 px</v>
      </c>
      <c r="H28" s="14" t="str">
        <f t="shared" si="17"/>
        <v>MA_11_02_CO_IMG19_zoom</v>
      </c>
      <c r="I28" s="14" t="str">
        <f>IF(OR(B28&lt;&gt;"",J28&lt;&gt;""),IF($G$4="Recurso",IF(LEFT($G$5,1)="M",IF(VLOOKUP($G$5,'Definición técnica de imagenes'!$A$3:$G$17,6,FALSE)=0,"",VLOOKUP($G$5,'Definición técnica de imagenes'!$A$3:$G$17,6,FALSE)),IF($G$5="F1","","")),'Definición técnica de imagenes'!$F$16),"")</f>
        <v>800 x 600 px</v>
      </c>
      <c r="J28" s="79" t="s">
        <v>184</v>
      </c>
      <c r="K28" s="12" t="s">
        <v>216</v>
      </c>
    </row>
    <row r="29" spans="1:11" s="12" customFormat="1" ht="122.25" customHeight="1" x14ac:dyDescent="0.25">
      <c r="A29" s="13" t="s">
        <v>170</v>
      </c>
      <c r="B29" s="22" t="s">
        <v>147</v>
      </c>
      <c r="C29" s="22" t="str">
        <f t="shared" si="15"/>
        <v>Cuaderno de Estudio</v>
      </c>
      <c r="D29" s="14" t="s">
        <v>145</v>
      </c>
      <c r="E29" s="14" t="s">
        <v>146</v>
      </c>
      <c r="F29" s="14" t="str">
        <f t="shared" si="16"/>
        <v>MA_11_02_CO_IMG20_small</v>
      </c>
      <c r="G29" s="14" t="str">
        <f>IF(F29&lt;&gt;"",IF($G$4="Recurso",IF(LEFT($G$5,1)="M",VLOOKUP($G$5,'Definición técnica de imagenes'!$A$3:$G$17,5,FALSE),IF($G$5="F1",'Definición técnica de imagenes'!$E$15,'Definición técnica de imagenes'!$F$13)),'Definición técnica de imagenes'!$E$16),"")</f>
        <v>526 x 370 px</v>
      </c>
      <c r="H29" s="14" t="str">
        <f t="shared" si="17"/>
        <v>MA_11_02_CO_IMG20_zoom</v>
      </c>
      <c r="I29" s="14" t="str">
        <f>IF(OR(B29&lt;&gt;"",J29&lt;&gt;""),IF($G$4="Recurso",IF(LEFT($G$5,1)="M",IF(VLOOKUP($G$5,'Definición técnica de imagenes'!$A$3:$G$17,6,FALSE)=0,"",VLOOKUP($G$5,'Definición técnica de imagenes'!$A$3:$G$17,6,FALSE)),IF($G$5="F1","","")),'Definición técnica de imagenes'!$F$16),"")</f>
        <v>800 x 600 px</v>
      </c>
      <c r="J29" s="14" t="s">
        <v>186</v>
      </c>
      <c r="K29" s="12" t="s">
        <v>217</v>
      </c>
    </row>
    <row r="30" spans="1:11" s="12" customFormat="1" ht="142.5" customHeight="1" x14ac:dyDescent="0.25">
      <c r="A30" s="13" t="s">
        <v>171</v>
      </c>
      <c r="B30" s="22" t="s">
        <v>147</v>
      </c>
      <c r="C30" s="22" t="str">
        <f t="shared" ref="C30:C31" si="18">IF(OR(B30&lt;&gt;"",J30&lt;&gt;""),IF($G$4="Recurso",CONCATENATE($G$4," ",$G$5),$G$4),"")</f>
        <v>Cuaderno de Estudio</v>
      </c>
      <c r="D30" s="14" t="s">
        <v>145</v>
      </c>
      <c r="E30" s="14" t="s">
        <v>146</v>
      </c>
      <c r="F30" s="14" t="str">
        <f t="shared" ref="F30:F31" si="19">IF(OR(B30&lt;&gt;"",J30&lt;&gt;""),CONCATENATE($C$7,"_",$A30,IF($G$4="Cuaderno de Estudio","_small",CONCATENATE(IF(I30="","","n"),IF(LEFT($G$5,1)="F",".jpg",".png")))),"")</f>
        <v>MA_11_02_CO_IMG21_small</v>
      </c>
      <c r="G30" s="14" t="str">
        <f>IF(F30&lt;&gt;"",IF($G$4="Recurso",IF(LEFT($G$5,1)="M",VLOOKUP($G$5,'Definición técnica de imagenes'!$A$3:$G$17,5,FALSE),IF($G$5="F1",'Definición técnica de imagenes'!$E$15,'Definición técnica de imagenes'!$F$13)),'Definición técnica de imagenes'!$E$16),"")</f>
        <v>526 x 370 px</v>
      </c>
      <c r="H30" s="14" t="str">
        <f t="shared" ref="H30:H31" si="20">IF(AND(I30&lt;&gt;"",I30&lt;&gt;0),IF(OR(B30&lt;&gt;"",J30&lt;&gt;""),CONCATENATE($C$7,"_",$A30,IF($G$4="Cuaderno de Estudio","_zoom",CONCATENATE("a",IF(LEFT($G$5,1)="F",".jpg",".png")))),""),"")</f>
        <v>MA_11_02_CO_IMG21_zoom</v>
      </c>
      <c r="I30" s="14" t="str">
        <f>IF(OR(B30&lt;&gt;"",J30&lt;&gt;""),IF($G$4="Recurso",IF(LEFT($G$5,1)="M",IF(VLOOKUP($G$5,'Definición técnica de imagenes'!$A$3:$G$17,6,FALSE)=0,"",VLOOKUP($G$5,'Definición técnica de imagenes'!$A$3:$G$17,6,FALSE)),IF($G$5="F1","","")),'Definición técnica de imagenes'!$F$16),"")</f>
        <v>800 x 600 px</v>
      </c>
      <c r="J30" s="14"/>
      <c r="K30" s="67" t="s">
        <v>218</v>
      </c>
    </row>
    <row r="31" spans="1:11" s="12" customFormat="1" ht="200.25" customHeight="1" x14ac:dyDescent="0.25">
      <c r="A31" s="13" t="s">
        <v>172</v>
      </c>
      <c r="B31" s="22" t="s">
        <v>147</v>
      </c>
      <c r="C31" s="22" t="str">
        <f t="shared" si="18"/>
        <v>Cuaderno de Estudio</v>
      </c>
      <c r="D31" s="14" t="s">
        <v>145</v>
      </c>
      <c r="E31" s="14" t="s">
        <v>146</v>
      </c>
      <c r="F31" s="14" t="str">
        <f t="shared" si="19"/>
        <v>MA_11_02_CO_IMG22_small</v>
      </c>
      <c r="G31" s="14" t="str">
        <f>IF(F31&lt;&gt;"",IF($G$4="Recurso",IF(LEFT($G$5,1)="M",VLOOKUP($G$5,'Definición técnica de imagenes'!$A$3:$G$17,5,FALSE),IF($G$5="F1",'Definición técnica de imagenes'!$E$15,'Definición técnica de imagenes'!$F$13)),'Definición técnica de imagenes'!$E$16),"")</f>
        <v>526 x 370 px</v>
      </c>
      <c r="H31" s="14" t="str">
        <f t="shared" si="20"/>
        <v>MA_11_02_CO_IMG22_zoom</v>
      </c>
      <c r="I31" s="14" t="str">
        <f>IF(OR(B31&lt;&gt;"",J31&lt;&gt;""),IF($G$4="Recurso",IF(LEFT($G$5,1)="M",IF(VLOOKUP($G$5,'Definición técnica de imagenes'!$A$3:$G$17,6,FALSE)=0,"",VLOOKUP($G$5,'Definición técnica de imagenes'!$A$3:$G$17,6,FALSE)),IF($G$5="F1","","")),'Definición técnica de imagenes'!$F$16),"")</f>
        <v>800 x 600 px</v>
      </c>
      <c r="J31" s="14"/>
      <c r="K31" s="67" t="s">
        <v>219</v>
      </c>
    </row>
    <row r="32" spans="1:11" s="12" customFormat="1" ht="108.75" customHeight="1" x14ac:dyDescent="0.25">
      <c r="A32" s="13" t="s">
        <v>173</v>
      </c>
      <c r="B32" s="22" t="s">
        <v>147</v>
      </c>
      <c r="C32" s="22" t="str">
        <f t="shared" si="3"/>
        <v>Cuaderno de Estudio</v>
      </c>
      <c r="D32" s="14" t="s">
        <v>145</v>
      </c>
      <c r="E32" s="14" t="s">
        <v>146</v>
      </c>
      <c r="F32" s="14" t="str">
        <f t="shared" si="4"/>
        <v>MA_11_02_CO_IMG23_small</v>
      </c>
      <c r="G32" s="14" t="str">
        <f>IF(F32&lt;&gt;"",IF($G$4="Recurso",IF(LEFT($G$5,1)="M",VLOOKUP($G$5,'Definición técnica de imagenes'!$A$3:$G$17,5,FALSE),IF($G$5="F1",'Definición técnica de imagenes'!$E$15,'Definición técnica de imagenes'!$F$13)),'Definición técnica de imagenes'!$E$16),"")</f>
        <v>526 x 370 px</v>
      </c>
      <c r="H32" s="14" t="str">
        <f t="shared" si="5"/>
        <v>MA_11_02_CO_IMG23_zoom</v>
      </c>
      <c r="I32" s="14" t="str">
        <f>IF(OR(B32&lt;&gt;"",J32&lt;&gt;""),IF($G$4="Recurso",IF(LEFT($G$5,1)="M",IF(VLOOKUP($G$5,'Definición técnica de imagenes'!$A$3:$G$17,6,FALSE)=0,"",VLOOKUP($G$5,'Definición técnica de imagenes'!$A$3:$G$17,6,FALSE)),IF($G$5="F1","","")),'Definición técnica de imagenes'!$F$16),"")</f>
        <v>800 x 600 px</v>
      </c>
      <c r="J32" s="80"/>
      <c r="K32" s="15" t="s">
        <v>220</v>
      </c>
    </row>
    <row r="33" spans="1:12" s="12" customFormat="1" ht="117" customHeight="1" x14ac:dyDescent="0.25">
      <c r="A33" s="13" t="s">
        <v>174</v>
      </c>
      <c r="B33" s="22" t="s">
        <v>147</v>
      </c>
      <c r="C33" s="22" t="str">
        <f t="shared" ref="C33:C34" si="21">IF(OR(B33&lt;&gt;"",J33&lt;&gt;""),IF($G$4="Recurso",CONCATENATE($G$4," ",$G$5),$G$4),"")</f>
        <v>Cuaderno de Estudio</v>
      </c>
      <c r="D33" s="14" t="s">
        <v>145</v>
      </c>
      <c r="E33" s="14" t="s">
        <v>146</v>
      </c>
      <c r="F33" s="14" t="str">
        <f t="shared" ref="F33:F34" si="22">IF(OR(B33&lt;&gt;"",J33&lt;&gt;""),CONCATENATE($C$7,"_",$A33,IF($G$4="Cuaderno de Estudio","_small",CONCATENATE(IF(I33="","","n"),IF(LEFT($G$5,1)="F",".jpg",".png")))),"")</f>
        <v>MA_11_02_CO_IMG24_small</v>
      </c>
      <c r="G33" s="14" t="str">
        <f>IF(F33&lt;&gt;"",IF($G$4="Recurso",IF(LEFT($G$5,1)="M",VLOOKUP($G$5,'Definición técnica de imagenes'!$A$3:$G$17,5,FALSE),IF($G$5="F1",'Definición técnica de imagenes'!$E$15,'Definición técnica de imagenes'!$F$13)),'Definición técnica de imagenes'!$E$16),"")</f>
        <v>526 x 370 px</v>
      </c>
      <c r="H33" s="14" t="str">
        <f t="shared" ref="H33:H34" si="23">IF(AND(I33&lt;&gt;"",I33&lt;&gt;0),IF(OR(B33&lt;&gt;"",J33&lt;&gt;""),CONCATENATE($C$7,"_",$A33,IF($G$4="Cuaderno de Estudio","_zoom",CONCATENATE("a",IF(LEFT($G$5,1)="F",".jpg",".png")))),""),"")</f>
        <v>MA_11_02_CO_IMG24_zoom</v>
      </c>
      <c r="I33" s="14" t="str">
        <f>IF(OR(B33&lt;&gt;"",J33&lt;&gt;""),IF($G$4="Recurso",IF(LEFT($G$5,1)="M",IF(VLOOKUP($G$5,'Definición técnica de imagenes'!$A$3:$G$17,6,FALSE)=0,"",VLOOKUP($G$5,'Definición técnica de imagenes'!$A$3:$G$17,6,FALSE)),IF($G$5="F1","","")),'Definición técnica de imagenes'!$F$16),"")</f>
        <v>800 x 600 px</v>
      </c>
      <c r="J33" s="14"/>
      <c r="K33" s="15" t="s">
        <v>221</v>
      </c>
    </row>
    <row r="34" spans="1:12" s="12" customFormat="1" ht="40.5" x14ac:dyDescent="0.25">
      <c r="A34" s="13" t="s">
        <v>175</v>
      </c>
      <c r="B34" s="22" t="s">
        <v>147</v>
      </c>
      <c r="C34" s="22" t="str">
        <f t="shared" si="21"/>
        <v>Cuaderno de Estudio</v>
      </c>
      <c r="D34" s="14" t="s">
        <v>145</v>
      </c>
      <c r="E34" s="14" t="s">
        <v>146</v>
      </c>
      <c r="F34" s="14" t="str">
        <f t="shared" si="22"/>
        <v>MA_11_02_CO_IMG25_small</v>
      </c>
      <c r="G34" s="14" t="str">
        <f>IF(F34&lt;&gt;"",IF($G$4="Recurso",IF(LEFT($G$5,1)="M",VLOOKUP($G$5,'Definición técnica de imagenes'!$A$3:$G$17,5,FALSE),IF($G$5="F1",'Definición técnica de imagenes'!$E$15,'Definición técnica de imagenes'!$F$13)),'Definición técnica de imagenes'!$E$16),"")</f>
        <v>526 x 370 px</v>
      </c>
      <c r="H34" s="14" t="str">
        <f t="shared" si="23"/>
        <v>MA_11_02_CO_IMG25_zoom</v>
      </c>
      <c r="I34" s="14" t="str">
        <f>IF(OR(B34&lt;&gt;"",J34&lt;&gt;""),IF($G$4="Recurso",IF(LEFT($G$5,1)="M",IF(VLOOKUP($G$5,'Definición técnica de imagenes'!$A$3:$G$17,6,FALSE)=0,"",VLOOKUP($G$5,'Definición técnica de imagenes'!$A$3:$G$17,6,FALSE)),IF($G$5="F1","","")),'Definición técnica de imagenes'!$F$16),"")</f>
        <v>800 x 600 px</v>
      </c>
      <c r="J34" s="14"/>
      <c r="K34" s="15" t="s">
        <v>222</v>
      </c>
    </row>
    <row r="35" spans="1:12" s="12" customFormat="1" ht="165.75" customHeight="1" x14ac:dyDescent="0.25">
      <c r="A35" s="13" t="s">
        <v>176</v>
      </c>
      <c r="B35" s="22" t="s">
        <v>147</v>
      </c>
      <c r="C35" s="22" t="str">
        <f t="shared" ref="C35" si="24">IF(OR(B35&lt;&gt;"",J35&lt;&gt;""),IF($G$4="Recurso",CONCATENATE($G$4," ",$G$5),$G$4),"")</f>
        <v>Cuaderno de Estudio</v>
      </c>
      <c r="D35" s="14" t="s">
        <v>145</v>
      </c>
      <c r="E35" s="14" t="s">
        <v>146</v>
      </c>
      <c r="F35" s="14" t="str">
        <f t="shared" ref="F35" si="25">IF(OR(B35&lt;&gt;"",J35&lt;&gt;""),CONCATENATE($C$7,"_",$A35,IF($G$4="Cuaderno de Estudio","_small",CONCATENATE(IF(I35="","","n"),IF(LEFT($G$5,1)="F",".jpg",".png")))),"")</f>
        <v>MA_11_02_CO_IMG26_small</v>
      </c>
      <c r="G35" s="14" t="str">
        <f>IF(F35&lt;&gt;"",IF($G$4="Recurso",IF(LEFT($G$5,1)="M",VLOOKUP($G$5,'Definición técnica de imagenes'!$A$3:$G$17,5,FALSE),IF($G$5="F1",'Definición técnica de imagenes'!$E$15,'Definición técnica de imagenes'!$F$13)),'Definición técnica de imagenes'!$E$16),"")</f>
        <v>526 x 370 px</v>
      </c>
      <c r="H35" s="14" t="str">
        <f t="shared" ref="H35" si="26">IF(AND(I35&lt;&gt;"",I35&lt;&gt;0),IF(OR(B35&lt;&gt;"",J35&lt;&gt;""),CONCATENATE($C$7,"_",$A35,IF($G$4="Cuaderno de Estudio","_zoom",CONCATENATE("a",IF(LEFT($G$5,1)="F",".jpg",".png")))),""),"")</f>
        <v>MA_11_02_CO_IMG26_zoom</v>
      </c>
      <c r="I35" s="14" t="str">
        <f>IF(OR(B35&lt;&gt;"",J35&lt;&gt;""),IF($G$4="Recurso",IF(LEFT($G$5,1)="M",IF(VLOOKUP($G$5,'Definición técnica de imagenes'!$A$3:$G$17,6,FALSE)=0,"",VLOOKUP($G$5,'Definición técnica de imagenes'!$A$3:$G$17,6,FALSE)),IF($G$5="F1","","")),'Definición técnica de imagenes'!$F$16),"")</f>
        <v>800 x 600 px</v>
      </c>
      <c r="J35" s="14"/>
      <c r="K35" s="67" t="s">
        <v>223</v>
      </c>
    </row>
    <row r="36" spans="1:12" ht="166.5" customHeight="1" x14ac:dyDescent="0.25">
      <c r="A36" s="13" t="s">
        <v>177</v>
      </c>
      <c r="B36" s="22" t="s">
        <v>147</v>
      </c>
      <c r="C36" s="22" t="str">
        <f t="shared" ref="C36:C37" si="27">IF(OR(B36&lt;&gt;"",J36&lt;&gt;""),IF($G$4="Recurso",CONCATENATE($G$4," ",$G$5),$G$4),"")</f>
        <v>Cuaderno de Estudio</v>
      </c>
      <c r="D36" s="14" t="s">
        <v>145</v>
      </c>
      <c r="E36" s="14" t="s">
        <v>146</v>
      </c>
      <c r="F36" s="14" t="str">
        <f t="shared" ref="F36:F37" si="28">IF(OR(B36&lt;&gt;"",J36&lt;&gt;""),CONCATENATE($C$7,"_",$A36,IF($G$4="Cuaderno de Estudio","_small",CONCATENATE(IF(I36="","","n"),IF(LEFT($G$5,1)="F",".jpg",".png")))),"")</f>
        <v>MA_11_02_CO_IMG27_small</v>
      </c>
      <c r="G36" s="14" t="str">
        <f>IF(F36&lt;&gt;"",IF($G$4="Recurso",IF(LEFT($G$5,1)="M",VLOOKUP($G$5,'Definición técnica de imagenes'!$A$3:$G$17,5,FALSE),IF($G$5="F1",'Definición técnica de imagenes'!$E$15,'Definición técnica de imagenes'!$F$13)),'Definición técnica de imagenes'!$E$16),"")</f>
        <v>526 x 370 px</v>
      </c>
      <c r="H36" s="14" t="str">
        <f t="shared" ref="H36:H37" si="29">IF(AND(I36&lt;&gt;"",I36&lt;&gt;0),IF(OR(B36&lt;&gt;"",J36&lt;&gt;""),CONCATENATE($C$7,"_",$A36,IF($G$4="Cuaderno de Estudio","_zoom",CONCATENATE("a",IF(LEFT($G$5,1)="F",".jpg",".png")))),""),"")</f>
        <v>MA_11_02_CO_IMG27_zoom</v>
      </c>
      <c r="I36" s="14" t="str">
        <f>IF(OR(B36&lt;&gt;"",J36&lt;&gt;""),IF($G$4="Recurso",IF(LEFT($G$5,1)="M",IF(VLOOKUP($G$5,'Definición técnica de imagenes'!$A$3:$G$17,6,FALSE)=0,"",VLOOKUP($G$5,'Definición técnica de imagenes'!$A$3:$G$17,6,FALSE)),IF($G$5="F1","","")),'Definición técnica de imagenes'!$F$16),"")</f>
        <v>800 x 600 px</v>
      </c>
      <c r="J36" s="15"/>
      <c r="K36" s="67" t="s">
        <v>224</v>
      </c>
    </row>
    <row r="37" spans="1:12" ht="166.5" customHeight="1" x14ac:dyDescent="0.25">
      <c r="A37" s="13" t="s">
        <v>178</v>
      </c>
      <c r="B37" s="22" t="s">
        <v>147</v>
      </c>
      <c r="C37" s="22" t="str">
        <f t="shared" si="27"/>
        <v>Cuaderno de Estudio</v>
      </c>
      <c r="D37" s="14" t="s">
        <v>145</v>
      </c>
      <c r="E37" s="14" t="s">
        <v>146</v>
      </c>
      <c r="F37" s="14" t="str">
        <f t="shared" si="28"/>
        <v>MA_11_02_CO_IMG28_small</v>
      </c>
      <c r="G37" s="14" t="str">
        <f>IF(F37&lt;&gt;"",IF($G$4="Recurso",IF(LEFT($G$5,1)="M",VLOOKUP($G$5,'Definición técnica de imagenes'!$A$3:$G$17,5,FALSE),IF($G$5="F1",'Definición técnica de imagenes'!$E$15,'Definición técnica de imagenes'!$F$13)),'Definición técnica de imagenes'!$E$16),"")</f>
        <v>526 x 370 px</v>
      </c>
      <c r="H37" s="14" t="str">
        <f t="shared" si="29"/>
        <v>MA_11_02_CO_IMG28_zoom</v>
      </c>
      <c r="I37" s="14" t="str">
        <f>IF(OR(B37&lt;&gt;"",J37&lt;&gt;""),IF($G$4="Recurso",IF(LEFT($G$5,1)="M",IF(VLOOKUP($G$5,'Definición técnica de imagenes'!$A$3:$G$17,6,FALSE)=0,"",VLOOKUP($G$5,'Definición técnica de imagenes'!$A$3:$G$17,6,FALSE)),IF($G$5="F1","","")),'Definición técnica de imagenes'!$F$16),"")</f>
        <v>800 x 600 px</v>
      </c>
      <c r="J37" s="12" t="s">
        <v>225</v>
      </c>
      <c r="K37" s="67"/>
    </row>
    <row r="38" spans="1:12" ht="128.25" customHeight="1" x14ac:dyDescent="0.25">
      <c r="A38" s="13" t="s">
        <v>179</v>
      </c>
      <c r="B38" s="22" t="s">
        <v>147</v>
      </c>
      <c r="C38" s="22" t="str">
        <f t="shared" ref="C38:C42" si="30">IF(OR(B38&lt;&gt;"",J38&lt;&gt;""),IF($G$4="Recurso",CONCATENATE($G$4," ",$G$5),$G$4),"")</f>
        <v>Cuaderno de Estudio</v>
      </c>
      <c r="D38" s="14" t="s">
        <v>145</v>
      </c>
      <c r="E38" s="14" t="s">
        <v>146</v>
      </c>
      <c r="F38" s="14" t="str">
        <f t="shared" ref="F38:F42" si="31">IF(OR(B38&lt;&gt;"",J38&lt;&gt;""),CONCATENATE($C$7,"_",$A38,IF($G$4="Cuaderno de Estudio","_small",CONCATENATE(IF(I38="","","n"),IF(LEFT($G$5,1)="F",".jpg",".png")))),"")</f>
        <v>MA_11_02_CO_IMG29_small</v>
      </c>
      <c r="G38" s="14" t="str">
        <f>IF(F38&lt;&gt;"",IF($G$4="Recurso",IF(LEFT($G$5,1)="M",VLOOKUP($G$5,'Definición técnica de imagenes'!$A$3:$G$17,5,FALSE),IF($G$5="F1",'Definición técnica de imagenes'!$E$15,'Definición técnica de imagenes'!$F$13)),'Definición técnica de imagenes'!$E$16),"")</f>
        <v>526 x 370 px</v>
      </c>
      <c r="H38" s="14" t="str">
        <f t="shared" ref="H38:H42" si="32">IF(AND(I38&lt;&gt;"",I38&lt;&gt;0),IF(OR(B38&lt;&gt;"",J38&lt;&gt;""),CONCATENATE($C$7,"_",$A38,IF($G$4="Cuaderno de Estudio","_zoom",CONCATENATE("a",IF(LEFT($G$5,1)="F",".jpg",".png")))),""),"")</f>
        <v>MA_11_02_CO_IMG29_zoom</v>
      </c>
      <c r="I38" s="14" t="str">
        <f>IF(OR(B38&lt;&gt;"",J38&lt;&gt;""),IF($G$4="Recurso",IF(LEFT($G$5,1)="M",IF(VLOOKUP($G$5,'Definición técnica de imagenes'!$A$3:$G$17,6,FALSE)=0,"",VLOOKUP($G$5,'Definición técnica de imagenes'!$A$3:$G$17,6,FALSE)),IF($G$5="F1","","")),'Definición técnica de imagenes'!$F$16),"")</f>
        <v>800 x 600 px</v>
      </c>
      <c r="J38" s="70" t="s">
        <v>187</v>
      </c>
      <c r="K38" s="76" t="s">
        <v>226</v>
      </c>
    </row>
    <row r="39" spans="1:12" ht="171" customHeight="1" x14ac:dyDescent="0.25">
      <c r="A39" s="13" t="s">
        <v>180</v>
      </c>
      <c r="B39" s="22" t="s">
        <v>147</v>
      </c>
      <c r="C39" s="22" t="str">
        <f t="shared" si="30"/>
        <v>Cuaderno de Estudio</v>
      </c>
      <c r="D39" s="14" t="s">
        <v>145</v>
      </c>
      <c r="E39" s="14" t="s">
        <v>146</v>
      </c>
      <c r="F39" s="14" t="str">
        <f t="shared" si="31"/>
        <v>MA_11_02_CO_IMG30_small</v>
      </c>
      <c r="G39" s="14" t="str">
        <f>IF(F39&lt;&gt;"",IF($G$4="Recurso",IF(LEFT($G$5,1)="M",VLOOKUP($G$5,'Definición técnica de imagenes'!$A$3:$G$17,5,FALSE),IF($G$5="F1",'Definición técnica de imagenes'!$E$15,'Definición técnica de imagenes'!$F$13)),'Definición técnica de imagenes'!$E$16),"")</f>
        <v>526 x 370 px</v>
      </c>
      <c r="H39" s="14" t="str">
        <f t="shared" si="32"/>
        <v>MA_11_02_CO_IMG30_zoom</v>
      </c>
      <c r="I39" s="14" t="str">
        <f>IF(OR(B39&lt;&gt;"",J39&lt;&gt;""),IF($G$4="Recurso",IF(LEFT($G$5,1)="M",IF(VLOOKUP($G$5,'Definición técnica de imagenes'!$A$3:$G$17,6,FALSE)=0,"",VLOOKUP($G$5,'Definición técnica de imagenes'!$A$3:$G$17,6,FALSE)),IF($G$5="F1","","")),'Definición técnica de imagenes'!$F$16),"")</f>
        <v>800 x 600 px</v>
      </c>
      <c r="J39" s="75"/>
      <c r="K39" s="77" t="s">
        <v>227</v>
      </c>
      <c r="L39" s="78"/>
    </row>
    <row r="40" spans="1:12" ht="100.5" customHeight="1" x14ac:dyDescent="0.25">
      <c r="A40" s="13" t="s">
        <v>181</v>
      </c>
      <c r="B40" s="22" t="s">
        <v>147</v>
      </c>
      <c r="C40" s="22" t="str">
        <f t="shared" si="30"/>
        <v>Cuaderno de Estudio</v>
      </c>
      <c r="D40" s="14" t="s">
        <v>145</v>
      </c>
      <c r="E40" s="14" t="s">
        <v>146</v>
      </c>
      <c r="F40" s="14" t="str">
        <f t="shared" si="31"/>
        <v>MA_11_02_CO_IMG31_small</v>
      </c>
      <c r="G40" s="14" t="str">
        <f>IF(F40&lt;&gt;"",IF($G$4="Recurso",IF(LEFT($G$5,1)="M",VLOOKUP($G$5,'Definición técnica de imagenes'!$A$3:$G$17,5,FALSE),IF($G$5="F1",'Definición técnica de imagenes'!$E$15,'Definición técnica de imagenes'!$F$13)),'Definición técnica de imagenes'!$E$16),"")</f>
        <v>526 x 370 px</v>
      </c>
      <c r="H40" s="14" t="str">
        <f t="shared" si="32"/>
        <v>MA_11_02_CO_IMG31_zoom</v>
      </c>
      <c r="I40" s="14" t="str">
        <f>IF(OR(B40&lt;&gt;"",J40&lt;&gt;""),IF($G$4="Recurso",IF(LEFT($G$5,1)="M",IF(VLOOKUP($G$5,'Definición técnica de imagenes'!$A$3:$G$17,6,FALSE)=0,"",VLOOKUP($G$5,'Definición técnica de imagenes'!$A$3:$G$17,6,FALSE)),IF($G$5="F1","","")),'Definición técnica de imagenes'!$F$16),"")</f>
        <v>800 x 600 px</v>
      </c>
      <c r="J40" s="68" t="s">
        <v>188</v>
      </c>
      <c r="K40" s="69" t="s">
        <v>228</v>
      </c>
    </row>
    <row r="41" spans="1:12" ht="87" customHeight="1" x14ac:dyDescent="0.25">
      <c r="A41" s="13" t="s">
        <v>182</v>
      </c>
      <c r="B41" s="22" t="s">
        <v>147</v>
      </c>
      <c r="C41" s="22" t="str">
        <f t="shared" si="30"/>
        <v>Cuaderno de Estudio</v>
      </c>
      <c r="D41" s="14" t="s">
        <v>145</v>
      </c>
      <c r="E41" s="14" t="s">
        <v>146</v>
      </c>
      <c r="F41" s="14" t="str">
        <f t="shared" si="31"/>
        <v>MA_11_02_CO_IMG32_small</v>
      </c>
      <c r="G41" s="14" t="str">
        <f>IF(F41&lt;&gt;"",IF($G$4="Recurso",IF(LEFT($G$5,1)="M",VLOOKUP($G$5,'Definición técnica de imagenes'!$A$3:$G$17,5,FALSE),IF($G$5="F1",'Definición técnica de imagenes'!$E$15,'Definición técnica de imagenes'!$F$13)),'Definición técnica de imagenes'!$E$16),"")</f>
        <v>526 x 370 px</v>
      </c>
      <c r="H41" s="14" t="str">
        <f t="shared" si="32"/>
        <v>MA_11_02_CO_IMG32_zoom</v>
      </c>
      <c r="I41" s="14" t="str">
        <f>IF(OR(B41&lt;&gt;"",J41&lt;&gt;""),IF($G$4="Recurso",IF(LEFT($G$5,1)="M",IF(VLOOKUP($G$5,'Definición técnica de imagenes'!$A$3:$G$17,6,FALSE)=0,"",VLOOKUP($G$5,'Definición técnica de imagenes'!$A$3:$G$17,6,FALSE)),IF($G$5="F1","","")),'Definición técnica de imagenes'!$F$16),"")</f>
        <v>800 x 600 px</v>
      </c>
      <c r="J41" t="s">
        <v>189</v>
      </c>
      <c r="K41" s="66" t="s">
        <v>229</v>
      </c>
    </row>
    <row r="42" spans="1:12" ht="90.75" customHeight="1" x14ac:dyDescent="0.25">
      <c r="A42" s="13" t="s">
        <v>183</v>
      </c>
      <c r="B42" s="22" t="s">
        <v>147</v>
      </c>
      <c r="C42" s="22" t="str">
        <f t="shared" si="30"/>
        <v>Cuaderno de Estudio</v>
      </c>
      <c r="D42" s="14" t="s">
        <v>145</v>
      </c>
      <c r="E42" s="14" t="s">
        <v>146</v>
      </c>
      <c r="F42" s="14" t="str">
        <f t="shared" si="31"/>
        <v>MA_11_02_CO_IMG33_small</v>
      </c>
      <c r="G42" s="14" t="str">
        <f>IF(F42&lt;&gt;"",IF($G$4="Recurso",IF(LEFT($G$5,1)="M",VLOOKUP($G$5,'Definición técnica de imagenes'!$A$3:$G$17,5,FALSE),IF($G$5="F1",'Definición técnica de imagenes'!$E$15,'Definición técnica de imagenes'!$F$13)),'Definición técnica de imagenes'!$E$16),"")</f>
        <v>526 x 370 px</v>
      </c>
      <c r="H42" s="14" t="str">
        <f t="shared" si="32"/>
        <v>MA_11_02_CO_IMG33_zoom</v>
      </c>
      <c r="I42" s="14" t="str">
        <f>IF(OR(B42&lt;&gt;"",J42&lt;&gt;""),IF($G$4="Recurso",IF(LEFT($G$5,1)="M",IF(VLOOKUP($G$5,'Definición técnica de imagenes'!$A$3:$G$17,6,FALSE)=0,"",VLOOKUP($G$5,'Definición técnica de imagenes'!$A$3:$G$17,6,FALSE)),IF($G$5="F1","","")),'Definición técnica de imagenes'!$F$16),"")</f>
        <v>800 x 600 px</v>
      </c>
      <c r="J42" s="15" t="s">
        <v>190</v>
      </c>
      <c r="K42" s="81" t="s">
        <v>230</v>
      </c>
    </row>
    <row r="43" spans="1:12" ht="95.25" customHeight="1" x14ac:dyDescent="0.25">
      <c r="A43" s="13" t="s">
        <v>235</v>
      </c>
      <c r="B43" s="22" t="s">
        <v>147</v>
      </c>
      <c r="C43" s="22" t="str">
        <f t="shared" ref="C43:C46" si="33">IF(OR(B43&lt;&gt;"",J43&lt;&gt;""),IF($G$4="Recurso",CONCATENATE($G$4," ",$G$5),$G$4),"")</f>
        <v>Cuaderno de Estudio</v>
      </c>
      <c r="D43" s="14" t="s">
        <v>145</v>
      </c>
      <c r="E43" s="14" t="s">
        <v>146</v>
      </c>
      <c r="F43" s="14" t="str">
        <f t="shared" ref="F43:F46" si="34">IF(OR(B43&lt;&gt;"",J43&lt;&gt;""),CONCATENATE($C$7,"_",$A43,IF($G$4="Cuaderno de Estudio","_small",CONCATENATE(IF(I43="","","n"),IF(LEFT($G$5,1)="F",".jpg",".png")))),"")</f>
        <v>MA_11_02_CO_IMG34_small</v>
      </c>
      <c r="G43" s="14" t="str">
        <f>IF(F43&lt;&gt;"",IF($G$4="Recurso",IF(LEFT($G$5,1)="M",VLOOKUP($G$5,'Definición técnica de imagenes'!$A$3:$G$17,5,FALSE),IF($G$5="F1",'Definición técnica de imagenes'!$E$15,'Definición técnica de imagenes'!$F$13)),'Definición técnica de imagenes'!$E$16),"")</f>
        <v>526 x 370 px</v>
      </c>
      <c r="H43" s="14" t="str">
        <f t="shared" ref="H43:H46" si="35">IF(AND(I43&lt;&gt;"",I43&lt;&gt;0),IF(OR(B43&lt;&gt;"",J43&lt;&gt;""),CONCATENATE($C$7,"_",$A43,IF($G$4="Cuaderno de Estudio","_zoom",CONCATENATE("a",IF(LEFT($G$5,1)="F",".jpg",".png")))),""),"")</f>
        <v>MA_11_02_CO_IMG34_zoom</v>
      </c>
      <c r="I43" s="14" t="str">
        <f>IF(OR(B43&lt;&gt;"",J43&lt;&gt;""),IF($G$4="Recurso",IF(LEFT($G$5,1)="M",IF(VLOOKUP($G$5,'Definición técnica de imagenes'!$A$3:$G$17,6,FALSE)=0,"",VLOOKUP($G$5,'Definición técnica de imagenes'!$A$3:$G$17,6,FALSE)),IF($G$5="F1","","")),'Definición técnica de imagenes'!$F$16),"")</f>
        <v>800 x 600 px</v>
      </c>
      <c r="J43" s="67" t="s">
        <v>191</v>
      </c>
      <c r="K43" s="15" t="s">
        <v>231</v>
      </c>
    </row>
    <row r="44" spans="1:12" ht="104.25" customHeight="1" x14ac:dyDescent="0.25">
      <c r="A44" s="13" t="s">
        <v>236</v>
      </c>
      <c r="B44" s="22" t="s">
        <v>147</v>
      </c>
      <c r="C44" s="22" t="str">
        <f t="shared" si="33"/>
        <v>Cuaderno de Estudio</v>
      </c>
      <c r="D44" s="14" t="s">
        <v>145</v>
      </c>
      <c r="E44" s="14" t="s">
        <v>146</v>
      </c>
      <c r="F44" s="14" t="str">
        <f t="shared" si="34"/>
        <v>MA_11_02_CO_IMG35_small</v>
      </c>
      <c r="G44" s="14" t="str">
        <f>IF(F44&lt;&gt;"",IF($G$4="Recurso",IF(LEFT($G$5,1)="M",VLOOKUP($G$5,'Definición técnica de imagenes'!$A$3:$G$17,5,FALSE),IF($G$5="F1",'Definición técnica de imagenes'!$E$15,'Definición técnica de imagenes'!$F$13)),'Definición técnica de imagenes'!$E$16),"")</f>
        <v>526 x 370 px</v>
      </c>
      <c r="H44" s="14" t="str">
        <f t="shared" si="35"/>
        <v>MA_11_02_CO_IMG35_zoom</v>
      </c>
      <c r="I44" s="14" t="str">
        <f>IF(OR(B44&lt;&gt;"",J44&lt;&gt;""),IF($G$4="Recurso",IF(LEFT($G$5,1)="M",IF(VLOOKUP($G$5,'Definición técnica de imagenes'!$A$3:$G$17,6,FALSE)=0,"",VLOOKUP($G$5,'Definición técnica de imagenes'!$A$3:$G$17,6,FALSE)),IF($G$5="F1","","")),'Definición técnica de imagenes'!$F$16),"")</f>
        <v>800 x 600 px</v>
      </c>
      <c r="J44" s="67" t="s">
        <v>192</v>
      </c>
      <c r="K44" s="15" t="s">
        <v>232</v>
      </c>
    </row>
    <row r="45" spans="1:12" ht="111" customHeight="1" x14ac:dyDescent="0.25">
      <c r="A45" s="13" t="s">
        <v>237</v>
      </c>
      <c r="B45" s="22" t="s">
        <v>147</v>
      </c>
      <c r="C45" s="22" t="str">
        <f t="shared" si="33"/>
        <v>Cuaderno de Estudio</v>
      </c>
      <c r="D45" s="14" t="s">
        <v>145</v>
      </c>
      <c r="E45" s="14" t="s">
        <v>146</v>
      </c>
      <c r="F45" s="14" t="str">
        <f t="shared" si="34"/>
        <v>MA_11_02_CO_IMG36_small</v>
      </c>
      <c r="G45" s="14" t="str">
        <f>IF(F45&lt;&gt;"",IF($G$4="Recurso",IF(LEFT($G$5,1)="M",VLOOKUP($G$5,'Definición técnica de imagenes'!$A$3:$G$17,5,FALSE),IF($G$5="F1",'Definición técnica de imagenes'!$E$15,'Definición técnica de imagenes'!$F$13)),'Definición técnica de imagenes'!$E$16),"")</f>
        <v>526 x 370 px</v>
      </c>
      <c r="H45" s="14" t="str">
        <f t="shared" si="35"/>
        <v>MA_11_02_CO_IMG36_zoom</v>
      </c>
      <c r="I45" s="14" t="str">
        <f>IF(OR(B45&lt;&gt;"",J45&lt;&gt;""),IF($G$4="Recurso",IF(LEFT($G$5,1)="M",IF(VLOOKUP($G$5,'Definición técnica de imagenes'!$A$3:$G$17,6,FALSE)=0,"",VLOOKUP($G$5,'Definición técnica de imagenes'!$A$3:$G$17,6,FALSE)),IF($G$5="F1","","")),'Definición técnica de imagenes'!$F$16),"")</f>
        <v>800 x 600 px</v>
      </c>
      <c r="J45" s="67" t="s">
        <v>193</v>
      </c>
      <c r="K45" s="15" t="s">
        <v>197</v>
      </c>
    </row>
    <row r="46" spans="1:12" ht="99" customHeight="1" x14ac:dyDescent="0.25">
      <c r="A46" s="13" t="s">
        <v>238</v>
      </c>
      <c r="B46" s="22" t="s">
        <v>147</v>
      </c>
      <c r="C46" s="22" t="str">
        <f t="shared" si="33"/>
        <v>Cuaderno de Estudio</v>
      </c>
      <c r="D46" s="14" t="s">
        <v>145</v>
      </c>
      <c r="E46" s="14" t="s">
        <v>146</v>
      </c>
      <c r="F46" s="14" t="str">
        <f t="shared" si="34"/>
        <v>MA_11_02_CO_IMG37_small</v>
      </c>
      <c r="G46" s="14" t="str">
        <f>IF(F46&lt;&gt;"",IF($G$4="Recurso",IF(LEFT($G$5,1)="M",VLOOKUP($G$5,'Definición técnica de imagenes'!$A$3:$G$17,5,FALSE),IF($G$5="F1",'Definición técnica de imagenes'!$E$15,'Definición técnica de imagenes'!$F$13)),'Definición técnica de imagenes'!$E$16),"")</f>
        <v>526 x 370 px</v>
      </c>
      <c r="H46" s="14" t="str">
        <f t="shared" si="35"/>
        <v>MA_11_02_CO_IMG37_zoom</v>
      </c>
      <c r="I46" s="14" t="str">
        <f>IF(OR(B46&lt;&gt;"",J46&lt;&gt;""),IF($G$4="Recurso",IF(LEFT($G$5,1)="M",IF(VLOOKUP($G$5,'Definición técnica de imagenes'!$A$3:$G$17,6,FALSE)=0,"",VLOOKUP($G$5,'Definición técnica de imagenes'!$A$3:$G$17,6,FALSE)),IF($G$5="F1","","")),'Definición técnica de imagenes'!$F$16),"")</f>
        <v>800 x 600 px</v>
      </c>
      <c r="J46" s="14" t="s">
        <v>194</v>
      </c>
      <c r="K46" s="15" t="s">
        <v>233</v>
      </c>
    </row>
    <row r="47" spans="1:12" ht="103.5" customHeight="1" x14ac:dyDescent="0.25">
      <c r="A47" s="13" t="s">
        <v>239</v>
      </c>
      <c r="B47" s="82" t="s">
        <v>195</v>
      </c>
      <c r="C47" s="22" t="str">
        <f t="shared" ref="C47" si="36">IF(OR(B47&lt;&gt;"",J47&lt;&gt;""),IF($G$4="Recurso",CONCATENATE($G$4," ",$G$5),$G$4),"")</f>
        <v>Cuaderno de Estudio</v>
      </c>
      <c r="D47" s="14" t="s">
        <v>145</v>
      </c>
      <c r="E47" s="14" t="s">
        <v>146</v>
      </c>
      <c r="F47" s="14" t="str">
        <f t="shared" ref="F47" si="37">IF(OR(B47&lt;&gt;"",J47&lt;&gt;""),CONCATENATE($C$7,"_",$A47,IF($G$4="Cuaderno de Estudio","_small",CONCATENATE(IF(I47="","","n"),IF(LEFT($G$5,1)="F",".jpg",".png")))),"")</f>
        <v>MA_11_02_CO_IMG38_small</v>
      </c>
      <c r="G47" s="14" t="str">
        <f>IF(F47&lt;&gt;"",IF($G$4="Recurso",IF(LEFT($G$5,1)="M",VLOOKUP($G$5,'Definición técnica de imagenes'!$A$3:$G$17,5,FALSE),IF($G$5="F1",'Definición técnica de imagenes'!$E$15,'Definición técnica de imagenes'!$F$13)),'Definición técnica de imagenes'!$E$16),"")</f>
        <v>526 x 370 px</v>
      </c>
      <c r="H47" s="14" t="str">
        <f t="shared" ref="H47" si="38">IF(AND(I47&lt;&gt;"",I47&lt;&gt;0),IF(OR(B47&lt;&gt;"",J47&lt;&gt;""),CONCATENATE($C$7,"_",$A47,IF($G$4="Cuaderno de Estudio","_zoom",CONCATENATE("a",IF(LEFT($G$5,1)="F",".jpg",".png")))),""),"")</f>
        <v>MA_11_02_CO_IMG38_zoom</v>
      </c>
      <c r="I47" s="14" t="str">
        <f>IF(OR(B47&lt;&gt;"",J47&lt;&gt;""),IF($G$4="Recurso",IF(LEFT($G$5,1)="M",IF(VLOOKUP($G$5,'Definición técnica de imagenes'!$A$3:$G$17,6,FALSE)=0,"",VLOOKUP($G$5,'Definición técnica de imagenes'!$A$3:$G$17,6,FALSE)),IF($G$5="F1","","")),'Definición técnica de imagenes'!$F$16),"")</f>
        <v>800 x 600 px</v>
      </c>
      <c r="J47" s="67" t="s">
        <v>196</v>
      </c>
      <c r="K47" s="15" t="s">
        <v>234</v>
      </c>
    </row>
    <row r="48" spans="1:12" ht="103.5" customHeight="1" x14ac:dyDescent="0.25"/>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47">
      <formula1>"Vertical,Horizontal"</formula1>
    </dataValidation>
    <dataValidation type="list" allowBlank="1" showInputMessage="1" showErrorMessage="1" sqref="D10:D47">
      <formula1>"Ilustración,Fotografía"</formula1>
    </dataValidation>
  </dataValidations>
  <hyperlinks>
    <hyperlink ref="B47" r:id="rId1"/>
  </hyperlinks>
  <pageMargins left="0.75" right="0.75" top="1" bottom="1" header="0.5" footer="0.5"/>
  <pageSetup orientation="portrait" horizontalDpi="4294967292" verticalDpi="4294967292" r:id="rId2"/>
  <drawing r:id="rId3"/>
  <legacy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98" t="s">
        <v>38</v>
      </c>
      <c r="B1" s="99"/>
      <c r="C1" s="99"/>
      <c r="D1" s="99"/>
      <c r="E1" s="99"/>
      <c r="F1" s="100"/>
    </row>
    <row r="2" spans="1:11" x14ac:dyDescent="0.25">
      <c r="A2" s="32" t="s">
        <v>42</v>
      </c>
      <c r="B2" s="33"/>
      <c r="C2" s="101" t="s">
        <v>13</v>
      </c>
      <c r="D2" s="102"/>
      <c r="E2" s="103"/>
      <c r="F2" s="34"/>
    </row>
    <row r="3" spans="1:11" ht="63" x14ac:dyDescent="0.25">
      <c r="A3" s="35" t="s">
        <v>43</v>
      </c>
      <c r="B3" s="33"/>
      <c r="C3" s="107" t="s">
        <v>14</v>
      </c>
      <c r="D3" s="108"/>
      <c r="E3" s="109"/>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110" t="str">
        <f>CONCATENATE(H21,"_",I21,"_",J21,"_CO")</f>
        <v>MA_11_01_CO</v>
      </c>
      <c r="E5" s="111"/>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96" t="str">
        <f>CONCATENATE("SolicitudGrafica_",D5,".xls")</f>
        <v>SolicitudGrafica_MA_11_01_CO.xls</v>
      </c>
      <c r="E7" s="96"/>
      <c r="F7" s="97"/>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98" t="s">
        <v>41</v>
      </c>
      <c r="B13" s="99"/>
      <c r="C13" s="99"/>
      <c r="D13" s="99"/>
      <c r="E13" s="99"/>
      <c r="F13" s="100"/>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101" t="s">
        <v>49</v>
      </c>
      <c r="D15" s="102"/>
      <c r="E15" s="102"/>
      <c r="F15" s="103"/>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104" t="str">
        <f>CONCATENATE(H21,"_",I21,"_",J21,"_",K45)</f>
        <v>MA_11_01_REC10</v>
      </c>
      <c r="E17" s="105"/>
      <c r="F17" s="106"/>
      <c r="J17" s="24">
        <v>14</v>
      </c>
      <c r="K17" s="24">
        <v>14</v>
      </c>
    </row>
    <row r="18" spans="1:11" ht="79.5" thickBot="1" x14ac:dyDescent="0.3">
      <c r="A18" s="35" t="s">
        <v>48</v>
      </c>
      <c r="B18" s="33"/>
      <c r="C18" s="64" t="s">
        <v>128</v>
      </c>
      <c r="D18" s="96" t="str">
        <f>CONCATENATE("SolicitudGrafica_",D17,".xls")</f>
        <v>SolicitudGrafica_MA_11_01_REC10.xls</v>
      </c>
      <c r="E18" s="96"/>
      <c r="F18" s="97"/>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112" t="s">
        <v>56</v>
      </c>
      <c r="B1" s="112" t="s">
        <v>63</v>
      </c>
      <c r="C1" s="112" t="s">
        <v>64</v>
      </c>
      <c r="D1" s="112" t="s">
        <v>5</v>
      </c>
      <c r="E1" s="112" t="s">
        <v>65</v>
      </c>
      <c r="F1" s="112" t="s">
        <v>66</v>
      </c>
      <c r="G1" s="112" t="s">
        <v>67</v>
      </c>
      <c r="H1" s="113" t="s">
        <v>68</v>
      </c>
      <c r="I1" s="113"/>
      <c r="J1" s="113"/>
    </row>
    <row r="2" spans="1:11" x14ac:dyDescent="0.25">
      <c r="A2" s="112"/>
      <c r="B2" s="112"/>
      <c r="C2" s="112"/>
      <c r="D2" s="112"/>
      <c r="E2" s="112"/>
      <c r="F2" s="112"/>
      <c r="G2" s="112"/>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2015-07-23T14:45:24Z</dcterms:modified>
</cp:coreProperties>
</file>