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F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<sst xmlns="http://schemas.openxmlformats.org/spreadsheetml/2006/main" count="230" uniqueCount="154">
  <si>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</si>
  <si>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</si>
  <si>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</si>
  <si>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</si>
  <si>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</si>
  <si>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</si>
  <si>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</si>
  <si>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</si>
  <si>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</si>
  <si>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</si>
  <si>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</si>
  <si>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</si>
  <si>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</si>
  <si>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</si>
  <si>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</si>
  <si>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</si>
  <si>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</si>
  <si>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</si>
  <si>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</si>
  <si>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</si>
  <si>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</si>
  <si>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</si>
  <si>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</si>
  <si>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</si>
  <si>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</si>
  <si>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</si>
  <si>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</si>
  <si>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</si>
  <si>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</si>
  <si>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</si>
  <si>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</si>
  <si>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</si>
  <si>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</si>
  <si>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</si>
  <si>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</si>
  <si>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</si>
  <si>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</si>
  <si>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</si>
  <si>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</si>
  <si>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</si>
  <si>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</si>
  <si>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</si>
  <si>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</si>
  <si>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</si>
  <si>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</si>
  <si>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</si>
  <si>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</si>
  <si>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</si>
  <si>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</si>
  <si>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</si>
  <si>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</si>
  <si>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</si>
  <si>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</si>
  <si>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</si>
  <si>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</si>
  <si>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</si>
  <si>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</si>
  <si>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</si>
  <si>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</si>
  <si>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</si>
  <si>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</si>
  <si>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</si>
  <si>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</si>
  <si>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</si>
  <si>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</si>
  <si>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</si>
  <si>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</si>
  <si>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</si>
  <si>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</si>
  <si>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</si>
  <si>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</si>
  <si>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</si>
  <si>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</si>
  <si>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</si>
  <si>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</si>
  <si>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</si>
  <si>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</si>
  <si>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</si>
  <si>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</si>
  <si>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</si>
  <si>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</si>
  <si>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</si>
  <si>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</si>
  <si>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</si>
  <si>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</si>
  <si>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</si>
  <si>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</si>
  <si>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</si>
  <si>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</si>
  <si>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</si>
  <si>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</si>
  <si>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</si>
  <si>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</si>
  <si>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</si>
  <si>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</si>
  <si>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</si>
  <si>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</si>
  <si>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</si>
  <si>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</si>
  <si>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</si>
  <si>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</si>
  <si>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</si>
  <si>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</si>
  <si>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</si>
  <si>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</si>
  <si>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</si>
  <si>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</si>
  <si>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</si>
  <si>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</si>
  <si>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</si>
  <si>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</si>
  <si>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</si>
  <si>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</si>
  <si>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</si>
  <si>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</si>
  <si>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</si>
  <si>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</si>
  <si>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</si>
  <si>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</si>
  <si>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</si>
  <si>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</si>
  <si>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</si>
  <si>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</si>
  <si>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</si>
  <si>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</si>
  <si>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</si>
  <si>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</si>
  <si>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</si>
  <si>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</si>
  <si>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</si>
  <si>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</si>
  <si>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</si>
  <si>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</si>
  <si>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</si>
  <si>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</si>
  <si>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</si>
  <si>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</si>
  <si>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</si>
  <si>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</si>
  <si>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</si>
  <si>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</si>
  <si>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</si>
  <si>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</si>
  <si>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</si>
  <si>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</si>
  <si>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</si>
  <si>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</si>
  <si>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</si>
  <si>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</si>
  <si>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</si>
  <si>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</si>
  <si>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Una grafica similar a la que se presenta, solo que no se encuentre en un esquema horizontal sino vertical y que la palabra dominio se encuentre entre signos de interrogación.</t>
  </si>
  <si>
    <t>Una grafica similar a la que se presenta, solo que no se encuentre en un esquema horizontal sino vertical y que la palabra rango se encuentre entre signos de interrogación.</t>
  </si>
  <si>
    <t>MA_11_01_REC30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</si>
</sst>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wrapText="1" indent="3"/>
    </xf>
    <xf numFmtId="0" fontId="20" fillId="0" borderId="0" xfId="0" applyFont="1"/>
    <xf numFmtId="0" fontId="20" fillId="0" borderId="0" xfId="0" applyFont="1" applyAlignment="1">
      <alignment vertical="center" wrapText="1"/>
    </xf>
    <xf numFmtId="0" fontId="0" fillId="0" borderId="5" xfId="0"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0" fillId="9" borderId="0" xfId="0" applyFont="1" applyFill="1" applyAlignment="1">
      <alignment vertical="center" wrapText="1"/>
    </xf>
    <xf numFmtId="0" fontId="2" fillId="9" borderId="0" xfId="0" applyFont="1" applyFill="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122465</xdr:colOff>
      <xdr:row>9</xdr:row>
      <xdr:rowOff>789212</xdr:rowOff>
    </xdr:from>
    <xdr:to>
      <xdr:col>9</xdr:col>
      <xdr:colOff>5735321</xdr:colOff>
      <xdr:row>9</xdr:row>
      <xdr:rowOff>2122713</xdr:rowOff>
    </xdr:to>
    <xdr:pic>
      <xdr:nvPicPr>
        <xdr:cNvPr id="14" name="Imagen 1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24215" y="2748641"/>
          <a:ext cx="5612856" cy="1333501"/>
        </a:xfrm>
        <a:prstGeom prst="rect">
          <a:avLst/>
        </a:prstGeom>
        <a:noFill/>
        <a:ln>
          <a:noFill/>
        </a:ln>
      </xdr:spPr>
    </xdr:pic>
    <xdr:clientData/>
  </xdr:twoCellAnchor>
  <xdr:twoCellAnchor editAs="oneCell">
    <xdr:from>
      <xdr:col>9</xdr:col>
      <xdr:colOff>225136</xdr:colOff>
      <xdr:row>10</xdr:row>
      <xdr:rowOff>450272</xdr:rowOff>
    </xdr:from>
    <xdr:to>
      <xdr:col>9</xdr:col>
      <xdr:colOff>5837992</xdr:colOff>
      <xdr:row>10</xdr:row>
      <xdr:rowOff>1783773</xdr:rowOff>
    </xdr:to>
    <xdr:pic>
      <xdr:nvPicPr>
        <xdr:cNvPr id="18" name="Imagen 17"/>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0909" y="5385954"/>
          <a:ext cx="5612856" cy="13335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0" activePane="bottomLeft" state="frozen"/>
      <selection pane="bottomLeft" activeCell="G7" sqref="G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8" t="s">
        <v>21</v>
      </c>
      <c r="D2" s="79"/>
      <c r="F2" s="71" t="s">
        <v>0</v>
      </c>
      <c r="G2" s="72"/>
      <c r="H2" s="43"/>
      <c r="I2" s="43"/>
      <c r="J2" s="16"/>
    </row>
    <row r="3" spans="1:16" ht="15.75" x14ac:dyDescent="0.25">
      <c r="A3" s="1"/>
      <c r="B3" s="4" t="s">
        <v>8</v>
      </c>
      <c r="C3" s="80">
        <v>11</v>
      </c>
      <c r="D3" s="81"/>
      <c r="F3" s="73"/>
      <c r="G3" s="74"/>
      <c r="H3" s="43"/>
      <c r="I3" s="43"/>
      <c r="J3" s="16"/>
    </row>
    <row r="4" spans="1:16" ht="16.5" x14ac:dyDescent="0.3">
      <c r="A4" s="1"/>
      <c r="B4" s="4" t="s">
        <v>54</v>
      </c>
      <c r="C4" s="80" t="s">
        <v>150</v>
      </c>
      <c r="D4" s="81"/>
      <c r="E4" s="5"/>
      <c r="F4" s="42" t="s">
        <v>55</v>
      </c>
      <c r="G4" s="41" t="s">
        <v>56</v>
      </c>
      <c r="H4" s="43"/>
      <c r="I4" s="43"/>
      <c r="J4" s="16"/>
      <c r="K4" s="16"/>
    </row>
    <row r="5" spans="1:16" ht="16.5" thickBot="1" x14ac:dyDescent="0.3">
      <c r="A5" s="1"/>
      <c r="B5" s="6" t="s">
        <v>1</v>
      </c>
      <c r="C5" s="82" t="s">
        <v>149</v>
      </c>
      <c r="D5" s="83"/>
      <c r="E5" s="5"/>
      <c r="F5" s="40" t="str">
        <f>IF(G4="Recurso","Motor del recurso","")</f>
        <v>Motor del recurso</v>
      </c>
      <c r="G5" s="40" t="s">
        <v>98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153</v>
      </c>
      <c r="D7" s="26"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02" t="str">
        <f>IF(OR(B10&lt;&gt;"",J10&lt;&gt;""),"IMG01","")</f>
        <v>IMG01</v>
      </c>
      <c r="B10" s="103" t="s">
        <v>147</v>
      </c>
      <c r="C10" s="104" t="str">
        <f>IF(OR(B10&lt;&gt;"",J10&lt;&gt;""),IF($G$4="Recurso",CONCATENATE($G$4," ",$G$5),$G$4),"")</f>
        <v>Recurso F13</v>
      </c>
      <c r="D10" s="105" t="s">
        <v>145</v>
      </c>
      <c r="E10" s="105" t="s">
        <v>146</v>
      </c>
      <c r="F10" s="105" t="str">
        <f t="shared" ref="F10:F11" si="0">IF(OR(B10&lt;&gt;"",J10&lt;&gt;""),CONCATENATE($C$7,"_",$A10,IF($G$4="Cuaderno de Estudio","_small",CONCATENATE(IF(I10="","","n"),IF(LEFT($G$5,1)="F",".jpg",".png")))),"")</f>
        <v>MA_11_01_REC30_IMG01.jpg</v>
      </c>
      <c r="G10" s="105" t="str">
        <f>IF(F10&lt;&gt;"",IF($G$4="Recurso",IF(LEFT($G$5,1)="M",VLOOKUP($G$5,'Definición técnica de imagenes'!$A$3:$G$17,5,FALSE),IF($G$5="F1",'Definición técnica de imagenes'!$E$15,'Definición técnica de imagenes'!$F$13)),'Definición técnica de imagenes'!$E$16),"")</f>
        <v>800 x 460 px</v>
      </c>
      <c r="H10" s="105" t="str">
        <f t="shared" ref="H10:H11" si="1">IF(AND(I10&lt;&gt;"",I10&lt;&gt;0),IF(OR(B10&lt;&gt;"",J10&lt;&gt;""),CONCATENATE($C$7,"_",$A10,IF($G$4="Cuaderno de Estudio","_zoom",CONCATENATE("a",IF(LEFT($G$5,1)="F",".jpg",".png")))),""),"")</f>
        <v/>
      </c>
      <c r="I10" s="105" t="str">
        <f>IF(OR(B10&lt;&gt;"",J10&lt;&gt;""),IF($G$4="Recurso",IF(LEFT($G$5,1)="M",IF(VLOOKUP($G$5,'Definición técnica de imagenes'!$A$3:$G$17,6,FALSE)=0,"",VLOOKUP($G$5,'Definición técnica de imagenes'!$A$3:$G$17,6,FALSE)),IF($G$5="F1","","")),'Definición técnica de imagenes'!$F$16),"")</f>
        <v/>
      </c>
      <c r="J10" s="105"/>
      <c r="K10" s="106" t="s">
        <v>151</v>
      </c>
      <c r="L10" s="107"/>
    </row>
    <row r="11" spans="1:16" s="12" customFormat="1" ht="208.5" customHeight="1" x14ac:dyDescent="0.25">
      <c r="A11" s="102" t="s">
        <v>148</v>
      </c>
      <c r="B11" s="103" t="s">
        <v>147</v>
      </c>
      <c r="C11" s="104" t="str">
        <f t="shared" ref="C11" si="2">IF(OR(B11&lt;&gt;"",J11&lt;&gt;""),IF($G$4="Recurso",CONCATENATE($G$4," ",$G$5),$G$4),"")</f>
        <v>Recurso F13</v>
      </c>
      <c r="D11" s="105" t="s">
        <v>145</v>
      </c>
      <c r="E11" s="105" t="s">
        <v>146</v>
      </c>
      <c r="F11" s="105" t="str">
        <f t="shared" si="0"/>
        <v>MA_11_01_REC30_IMG02.jpg</v>
      </c>
      <c r="G11" s="105" t="str">
        <f>IF(F11&lt;&gt;"",IF($G$4="Recurso",IF(LEFT($G$5,1)="M",VLOOKUP($G$5,'Definición técnica de imagenes'!$A$3:$G$17,5,FALSE),IF($G$5="F1",'Definición técnica de imagenes'!$E$15,'Definición técnica de imagenes'!$F$13)),'Definición técnica de imagenes'!$E$16),"")</f>
        <v>800 x 460 px</v>
      </c>
      <c r="H11" s="105" t="str">
        <f t="shared" si="1"/>
        <v/>
      </c>
      <c r="I11" s="105" t="str">
        <f>IF(OR(B11&lt;&gt;"",J11&lt;&gt;""),IF($G$4="Recurso",IF(LEFT($G$5,1)="M",IF(VLOOKUP($G$5,'Definición técnica de imagenes'!$A$3:$G$17,6,FALSE)=0,"",VLOOKUP($G$5,'Definición técnica de imagenes'!$A$3:$G$17,6,FALSE)),IF($G$5="F1","","")),'Definición técnica de imagenes'!$F$16),"")</f>
        <v/>
      </c>
      <c r="J11" s="105"/>
      <c r="K11" s="106" t="s">
        <v>152</v>
      </c>
    </row>
    <row r="12" spans="1:16" s="12" customFormat="1" ht="207.75" customHeight="1" x14ac:dyDescent="0.25">
      <c r="A12" s="13"/>
      <c r="B12" s="23"/>
      <c r="C12" s="22"/>
      <c r="D12" s="14"/>
      <c r="E12" s="14"/>
      <c r="F12" s="14"/>
      <c r="G12" s="14"/>
      <c r="H12" s="14"/>
      <c r="I12" s="14"/>
      <c r="J12" s="70"/>
      <c r="K12" s="68"/>
    </row>
    <row r="13" spans="1:16" s="12" customFormat="1" ht="179.25" customHeight="1" x14ac:dyDescent="0.25">
      <c r="A13" s="13"/>
      <c r="B13" s="23"/>
      <c r="C13" s="22"/>
      <c r="D13" s="14"/>
      <c r="E13" s="14"/>
      <c r="F13" s="14"/>
      <c r="G13" s="14"/>
      <c r="H13" s="14"/>
      <c r="I13" s="14"/>
      <c r="J13"/>
      <c r="K13" s="69"/>
    </row>
    <row r="14" spans="1:16" s="12" customFormat="1" ht="213.75" customHeight="1" x14ac:dyDescent="0.25">
      <c r="A14" s="13"/>
      <c r="B14" s="22"/>
      <c r="C14" s="22"/>
      <c r="D14" s="14"/>
      <c r="E14" s="14"/>
      <c r="F14" s="14"/>
      <c r="G14" s="14"/>
      <c r="H14" s="14"/>
      <c r="I14" s="14"/>
      <c r="J14" s="14"/>
      <c r="K14" s="67"/>
    </row>
    <row r="15" spans="1:16" s="12" customFormat="1" ht="275.25" customHeight="1" x14ac:dyDescent="0.25">
      <c r="A15" s="13"/>
      <c r="B15" s="22"/>
      <c r="C15" s="22"/>
      <c r="D15" s="14"/>
      <c r="E15" s="14"/>
      <c r="F15" s="14"/>
      <c r="G15" s="14"/>
      <c r="H15" s="14"/>
      <c r="I15" s="14"/>
      <c r="J15" s="14"/>
      <c r="K15" s="15"/>
    </row>
    <row r="16" spans="1:16" s="12" customFormat="1" ht="216.75" customHeight="1" x14ac:dyDescent="0.25">
      <c r="A16" s="13"/>
      <c r="B16" s="22"/>
      <c r="C16" s="22"/>
      <c r="D16" s="14"/>
      <c r="E16" s="14"/>
      <c r="F16" s="14"/>
      <c r="G16" s="14"/>
      <c r="H16" s="14"/>
      <c r="I16" s="14"/>
      <c r="J16" s="14"/>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14"/>
      <c r="K18" s="15"/>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3">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4">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5">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6">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5"/>
        <v/>
      </c>
      <c r="G50" s="14" t="str">
        <f>IF(F50&lt;&gt;"",IF($G$4="Recurso",IF(LEFT($G$5,1)="M",VLOOKUP($G$5,'Definición técnica de imagenes'!$A$3:$G$17,5,FALSE),IF($G$5="F1",'Definición técnica de imagenes'!$E$15,'Definición técnica de imagenes'!$F$13)),'Definición técnica de imagenes'!$E$16),"")</f>
        <v/>
      </c>
      <c r="H50" s="14" t="str">
        <f t="shared" si="6"/>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5"/>
        <v/>
      </c>
      <c r="G51" s="14" t="str">
        <f>IF(F51&lt;&gt;"",IF($G$4="Recurso",IF(LEFT($G$5,1)="M",VLOOKUP($G$5,'Definición técnica de imagenes'!$A$3:$G$17,5,FALSE),IF($G$5="F1",'Definición técnica de imagenes'!$E$15,'Definición técnica de imagenes'!$F$13)),'Definición técnica de imagenes'!$E$16),"")</f>
        <v/>
      </c>
      <c r="H51" s="14" t="str">
        <f t="shared" si="6"/>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5"/>
        <v/>
      </c>
      <c r="G52" s="14" t="str">
        <f>IF(F52&lt;&gt;"",IF($G$4="Recurso",IF(LEFT($G$5,1)="M",VLOOKUP($G$5,'Definición técnica de imagenes'!$A$3:$G$17,5,FALSE),IF($G$5="F1",'Definición técnica de imagenes'!$E$15,'Definición técnica de imagenes'!$F$13)),'Definición técnica de imagenes'!$E$16),"")</f>
        <v/>
      </c>
      <c r="H52" s="14" t="str">
        <f t="shared" si="6"/>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5"/>
        <v/>
      </c>
      <c r="G53" s="14" t="str">
        <f>IF(F53&lt;&gt;"",IF($G$4="Recurso",IF(LEFT($G$5,1)="M",VLOOKUP($G$5,'Definición técnica de imagenes'!$A$3:$G$17,5,FALSE),IF($G$5="F1",'Definición técnica de imagenes'!$E$15,'Definición técnica de imagenes'!$F$13)),'Definición técnica de imagenes'!$E$16),"")</f>
        <v/>
      </c>
      <c r="H53" s="14" t="str">
        <f t="shared" si="6"/>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7">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8">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6" t="s">
        <v>38</v>
      </c>
      <c r="B1" s="87"/>
      <c r="C1" s="87"/>
      <c r="D1" s="87"/>
      <c r="E1" s="87"/>
      <c r="F1" s="88"/>
    </row>
    <row r="2" spans="1:11" x14ac:dyDescent="0.25">
      <c r="A2" s="33" t="s">
        <v>42</v>
      </c>
      <c r="B2" s="34"/>
      <c r="C2" s="89" t="s">
        <v>13</v>
      </c>
      <c r="D2" s="90"/>
      <c r="E2" s="91"/>
      <c r="F2" s="35"/>
    </row>
    <row r="3" spans="1:11" ht="63" x14ac:dyDescent="0.25">
      <c r="A3" s="36" t="s">
        <v>43</v>
      </c>
      <c r="B3" s="34"/>
      <c r="C3" s="95" t="s">
        <v>14</v>
      </c>
      <c r="D3" s="96"/>
      <c r="E3" s="97"/>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8" t="str">
        <f>CONCATENATE(H21,"_",I21,"_",J21,"_CO")</f>
        <v>MA_11_01_CO</v>
      </c>
      <c r="E5" s="99"/>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4" t="str">
        <f>CONCATENATE("SolicitudGrafica_",D5,".xls")</f>
        <v>SolicitudGrafica_MA_11_01_CO.xls</v>
      </c>
      <c r="E7" s="84"/>
      <c r="F7" s="85"/>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6" t="s">
        <v>41</v>
      </c>
      <c r="B13" s="87"/>
      <c r="C13" s="87"/>
      <c r="D13" s="87"/>
      <c r="E13" s="87"/>
      <c r="F13" s="88"/>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9" t="s">
        <v>49</v>
      </c>
      <c r="D15" s="90"/>
      <c r="E15" s="90"/>
      <c r="F15" s="91"/>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2" t="str">
        <f>CONCATENATE(H21,"_",I21,"_",J21,"_",K45)</f>
        <v>MA_11_01_REC10</v>
      </c>
      <c r="E17" s="93"/>
      <c r="F17" s="94"/>
      <c r="J17" s="25">
        <v>14</v>
      </c>
      <c r="K17" s="25">
        <v>14</v>
      </c>
    </row>
    <row r="18" spans="1:11" ht="79.5" thickBot="1" x14ac:dyDescent="0.3">
      <c r="A18" s="36" t="s">
        <v>48</v>
      </c>
      <c r="B18" s="34"/>
      <c r="C18" s="65" t="s">
        <v>128</v>
      </c>
      <c r="D18" s="84" t="str">
        <f>CONCATENATE("SolicitudGrafica_",D17,".xls")</f>
        <v>SolicitudGrafica_MA_11_01_REC10.xls</v>
      </c>
      <c r="E18" s="84"/>
      <c r="F18" s="85"/>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2015-04-29T22:28:22Z</dcterms:modified>
</cp:coreProperties>
</file>