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c r="I56" i="1"/>
  <c r="I57" i="1"/>
  <c r="H57" i="1"/>
  <c r="I58" i="1"/>
  <c r="I59" i="1"/>
  <c r="H59" i="1"/>
  <c r="I60" i="1"/>
  <c r="I61" i="1"/>
  <c r="H61" i="1"/>
  <c r="I62" i="1"/>
  <c r="I63" i="1"/>
  <c r="H63" i="1"/>
  <c r="I64" i="1"/>
  <c r="H64" i="1"/>
  <c r="I65" i="1"/>
  <c r="H65" i="1"/>
  <c r="I66" i="1"/>
  <c r="H66" i="1"/>
  <c r="I67" i="1"/>
  <c r="H67" i="1"/>
  <c r="I68" i="1"/>
  <c r="H68" i="1"/>
  <c r="I69" i="1"/>
  <c r="H69" i="1"/>
  <c r="I70" i="1"/>
  <c r="H70" i="1"/>
  <c r="I71" i="1"/>
  <c r="H71" i="1"/>
  <c r="I72" i="1"/>
  <c r="H72" i="1"/>
  <c r="I73" i="1"/>
  <c r="H73" i="1"/>
  <c r="I74" i="1"/>
  <c r="H74" i="1"/>
  <c r="I75" i="1"/>
  <c r="H75" i="1"/>
  <c r="I76" i="1"/>
  <c r="H76" i="1"/>
  <c r="I77" i="1"/>
  <c r="H77" i="1"/>
  <c r="I78" i="1"/>
  <c r="H78" i="1"/>
  <c r="I79" i="1"/>
  <c r="H79" i="1"/>
  <c r="I80" i="1"/>
  <c r="H80" i="1"/>
  <c r="I81" i="1"/>
  <c r="H81" i="1"/>
  <c r="I82" i="1"/>
  <c r="H82" i="1"/>
  <c r="I83" i="1"/>
  <c r="H83" i="1"/>
  <c r="I84" i="1"/>
  <c r="H84" i="1"/>
  <c r="I85" i="1"/>
  <c r="H85" i="1"/>
  <c r="I86" i="1"/>
  <c r="H86" i="1"/>
  <c r="I87" i="1"/>
  <c r="H87" i="1"/>
  <c r="I88" i="1"/>
  <c r="H88" i="1"/>
  <c r="I89" i="1"/>
  <c r="H89" i="1"/>
  <c r="I90" i="1"/>
  <c r="H90" i="1"/>
  <c r="I91" i="1"/>
  <c r="H91" i="1"/>
  <c r="I92" i="1"/>
  <c r="H92" i="1"/>
  <c r="I93" i="1"/>
  <c r="I94" i="1"/>
  <c r="I95" i="1"/>
  <c r="I96" i="1"/>
  <c r="I97" i="1"/>
  <c r="I98" i="1"/>
  <c r="I99" i="1"/>
  <c r="I100" i="1"/>
  <c r="I101" i="1"/>
  <c r="H101" i="1"/>
  <c r="I102" i="1"/>
  <c r="H102" i="1"/>
  <c r="I103" i="1"/>
  <c r="H103" i="1"/>
  <c r="I104" i="1"/>
  <c r="H104" i="1"/>
  <c r="I105" i="1"/>
  <c r="H105" i="1"/>
  <c r="I106" i="1"/>
  <c r="H106" i="1"/>
  <c r="I107" i="1"/>
  <c r="H107" i="1"/>
  <c r="I108" i="1"/>
  <c r="H108" i="1"/>
  <c r="H56" i="1"/>
  <c r="H60" i="1"/>
  <c r="H62" i="1"/>
  <c r="H58" i="1"/>
  <c r="H54" i="1"/>
  <c r="H53" i="1"/>
  <c r="H52" i="1"/>
  <c r="H51" i="1"/>
  <c r="H50" i="1"/>
  <c r="H49" i="1"/>
  <c r="H48" i="1"/>
  <c r="H47" i="1"/>
  <c r="H46" i="1"/>
  <c r="H44" i="1"/>
  <c r="H43" i="1"/>
  <c r="H42" i="1"/>
  <c r="H41" i="1"/>
  <c r="H39" i="1"/>
  <c r="H38" i="1"/>
  <c r="H37" i="1"/>
  <c r="H36" i="1"/>
  <c r="H34" i="1"/>
  <c r="H33" i="1"/>
  <c r="H32" i="1"/>
  <c r="H31" i="1"/>
  <c r="H29" i="1"/>
  <c r="H28" i="1"/>
  <c r="H27" i="1"/>
  <c r="H26" i="1"/>
  <c r="H24" i="1"/>
  <c r="H23" i="1"/>
  <c r="H22" i="1"/>
  <c r="H21" i="1"/>
  <c r="K45" i="2"/>
  <c r="J21" i="2"/>
  <c r="I21" i="2"/>
  <c r="H21" i="2"/>
  <c r="D17" i="2"/>
  <c r="D18" i="2"/>
  <c r="D5" i="2"/>
  <c r="D7" i="2"/>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93" i="1"/>
  <c r="H12" i="1"/>
  <c r="H11" i="1"/>
  <c r="F11" i="1"/>
  <c r="G11" i="1"/>
  <c r="H10" i="1"/>
  <c r="A13" i="1"/>
  <c r="F10" i="1"/>
  <c r="G10" i="1"/>
  <c r="H94" i="1"/>
  <c r="F13" i="1"/>
  <c r="G13" i="1"/>
  <c r="H13" i="1"/>
  <c r="A14" i="1"/>
  <c r="F14" i="1"/>
  <c r="G14" i="1"/>
  <c r="H14" i="1"/>
  <c r="A15" i="1"/>
  <c r="F15" i="1"/>
  <c r="G15" i="1"/>
  <c r="H15" i="1"/>
  <c r="A16" i="1"/>
  <c r="F16" i="1"/>
  <c r="G16" i="1"/>
  <c r="H16" i="1"/>
  <c r="A17" i="1"/>
  <c r="F17" i="1"/>
  <c r="G17" i="1"/>
  <c r="H17" i="1"/>
  <c r="A18" i="1"/>
  <c r="F18" i="1"/>
  <c r="G18" i="1"/>
  <c r="H18" i="1"/>
  <c r="H100" i="1"/>
  <c r="A19" i="1"/>
  <c r="F19" i="1"/>
  <c r="G19" i="1"/>
  <c r="H19" i="1"/>
  <c r="A20" i="1"/>
  <c r="F20" i="1"/>
  <c r="G20" i="1"/>
  <c r="H20" i="1"/>
  <c r="A21" i="1"/>
  <c r="F21" i="1"/>
  <c r="G21" i="1"/>
  <c r="A22" i="1"/>
  <c r="F22" i="1"/>
  <c r="G22" i="1"/>
  <c r="A23" i="1"/>
  <c r="F23" i="1"/>
  <c r="G23" i="1"/>
  <c r="A24" i="1"/>
  <c r="F24" i="1"/>
  <c r="G24" i="1"/>
  <c r="A25" i="1"/>
  <c r="F25" i="1"/>
  <c r="G25" i="1"/>
  <c r="H25" i="1"/>
  <c r="A26" i="1"/>
  <c r="F26" i="1"/>
  <c r="G26" i="1"/>
  <c r="A27" i="1"/>
  <c r="F27" i="1"/>
  <c r="G27" i="1"/>
  <c r="A28" i="1"/>
  <c r="F28" i="1"/>
  <c r="G28" i="1"/>
  <c r="A29" i="1"/>
  <c r="F29" i="1"/>
  <c r="G29" i="1"/>
  <c r="A30" i="1"/>
  <c r="F30" i="1"/>
  <c r="G30" i="1"/>
  <c r="H30" i="1"/>
  <c r="A31" i="1"/>
  <c r="F31" i="1"/>
  <c r="G31" i="1"/>
  <c r="A32" i="1"/>
  <c r="F32" i="1"/>
  <c r="G32" i="1"/>
  <c r="A33" i="1"/>
  <c r="F33" i="1"/>
  <c r="G33" i="1"/>
  <c r="A34" i="1"/>
  <c r="F34" i="1"/>
  <c r="G34" i="1"/>
  <c r="A35" i="1"/>
  <c r="F35" i="1"/>
  <c r="G35" i="1"/>
  <c r="H35" i="1"/>
  <c r="A36" i="1"/>
  <c r="F36" i="1"/>
  <c r="G36" i="1"/>
  <c r="A37" i="1"/>
  <c r="F37" i="1"/>
  <c r="G37" i="1"/>
  <c r="A38" i="1"/>
  <c r="F38" i="1"/>
  <c r="G38" i="1"/>
  <c r="A39" i="1"/>
  <c r="F39" i="1"/>
  <c r="G39" i="1"/>
  <c r="A40" i="1"/>
  <c r="F40" i="1"/>
  <c r="G40" i="1"/>
  <c r="H40" i="1"/>
  <c r="A41" i="1"/>
  <c r="F41" i="1"/>
  <c r="G41" i="1"/>
  <c r="A42" i="1"/>
  <c r="F42" i="1"/>
  <c r="G42" i="1"/>
  <c r="A43" i="1"/>
  <c r="F43" i="1"/>
  <c r="G43" i="1"/>
  <c r="A44" i="1"/>
  <c r="F44" i="1"/>
  <c r="G44" i="1"/>
  <c r="A45" i="1"/>
  <c r="F45" i="1"/>
  <c r="G45" i="1"/>
  <c r="H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F60" i="1"/>
  <c r="G60" i="1"/>
  <c r="A61" i="1"/>
  <c r="F61" i="1"/>
  <c r="G61" i="1"/>
  <c r="A62" i="1"/>
  <c r="F62" i="1"/>
  <c r="G62" i="1"/>
  <c r="A63" i="1"/>
  <c r="F63" i="1"/>
  <c r="G63" i="1"/>
  <c r="A64" i="1"/>
  <c r="F64" i="1"/>
  <c r="G64" i="1"/>
  <c r="A65" i="1"/>
  <c r="F65" i="1"/>
  <c r="G65" i="1"/>
  <c r="A66" i="1"/>
  <c r="F66" i="1"/>
  <c r="G66" i="1"/>
  <c r="A67" i="1"/>
  <c r="F67" i="1"/>
  <c r="G67" i="1"/>
  <c r="A68" i="1"/>
  <c r="F68" i="1"/>
  <c r="G68" i="1"/>
  <c r="A69" i="1"/>
  <c r="F69" i="1"/>
  <c r="G69" i="1"/>
  <c r="A70" i="1"/>
  <c r="F70" i="1"/>
  <c r="G70" i="1"/>
  <c r="A71" i="1"/>
  <c r="F71" i="1"/>
  <c r="G71" i="1"/>
  <c r="A72" i="1"/>
  <c r="F72" i="1"/>
  <c r="G72" i="1"/>
  <c r="A73" i="1"/>
  <c r="F73" i="1"/>
  <c r="G73" i="1"/>
  <c r="A74" i="1"/>
  <c r="F74" i="1"/>
  <c r="G74" i="1"/>
  <c r="A75" i="1"/>
  <c r="F75" i="1"/>
  <c r="G75" i="1"/>
  <c r="A76" i="1"/>
  <c r="F76" i="1"/>
  <c r="G76" i="1"/>
  <c r="A77" i="1"/>
  <c r="F77" i="1"/>
  <c r="G77" i="1"/>
  <c r="A78" i="1"/>
  <c r="F78" i="1"/>
  <c r="G78" i="1"/>
  <c r="A79" i="1"/>
  <c r="F79" i="1"/>
  <c r="G79" i="1"/>
  <c r="A80" i="1"/>
  <c r="F80" i="1"/>
  <c r="G80" i="1"/>
  <c r="A81" i="1"/>
  <c r="F81" i="1"/>
  <c r="G81" i="1"/>
  <c r="A82" i="1"/>
  <c r="F82" i="1"/>
  <c r="G82" i="1"/>
  <c r="A83" i="1"/>
  <c r="F83" i="1"/>
  <c r="G83" i="1"/>
  <c r="A84" i="1"/>
  <c r="F84" i="1"/>
  <c r="G84" i="1"/>
  <c r="A85" i="1"/>
  <c r="F85" i="1"/>
  <c r="G85" i="1"/>
  <c r="A86" i="1"/>
  <c r="F86" i="1"/>
  <c r="G86" i="1"/>
  <c r="A87" i="1"/>
  <c r="F87" i="1"/>
  <c r="G87" i="1"/>
  <c r="A88" i="1"/>
  <c r="F88" i="1"/>
  <c r="G88" i="1"/>
  <c r="A89" i="1"/>
  <c r="F89" i="1"/>
  <c r="G89" i="1"/>
  <c r="A90" i="1"/>
  <c r="F90" i="1"/>
  <c r="G90" i="1"/>
  <c r="A91" i="1"/>
  <c r="F91" i="1"/>
  <c r="G91" i="1"/>
  <c r="A92" i="1"/>
  <c r="A93" i="1"/>
  <c r="F92" i="1"/>
  <c r="G92" i="1"/>
  <c r="F93" i="1"/>
  <c r="G93" i="1"/>
  <c r="A94" i="1"/>
  <c r="A95" i="1"/>
  <c r="F94" i="1"/>
  <c r="G94" i="1"/>
  <c r="H95" i="1"/>
  <c r="F95" i="1"/>
  <c r="G95" i="1"/>
  <c r="A96" i="1"/>
  <c r="H96" i="1"/>
  <c r="F96" i="1"/>
  <c r="G96" i="1"/>
  <c r="A97" i="1"/>
  <c r="H97" i="1"/>
  <c r="F97" i="1"/>
  <c r="G97" i="1"/>
  <c r="A98" i="1"/>
  <c r="H98" i="1"/>
  <c r="F98" i="1"/>
  <c r="G98" i="1"/>
  <c r="A99" i="1"/>
  <c r="H99" i="1"/>
  <c r="F99" i="1"/>
  <c r="G99" i="1"/>
  <c r="A100" i="1"/>
  <c r="A101" i="1"/>
  <c r="F100" i="1"/>
  <c r="G100" i="1"/>
  <c r="F101" i="1"/>
  <c r="G101" i="1"/>
  <c r="A102" i="1"/>
  <c r="F102" i="1"/>
  <c r="G102" i="1"/>
  <c r="A103" i="1"/>
  <c r="F103" i="1"/>
  <c r="G103" i="1"/>
  <c r="A104" i="1"/>
  <c r="F104" i="1"/>
  <c r="G104" i="1"/>
  <c r="A105" i="1"/>
  <c r="F105" i="1"/>
  <c r="G105" i="1"/>
  <c r="A106" i="1"/>
  <c r="F106" i="1"/>
  <c r="G106" i="1"/>
  <c r="A107" i="1"/>
  <c r="F107" i="1"/>
  <c r="G107" i="1"/>
  <c r="A108" i="1"/>
  <c r="F108" i="1"/>
  <c r="G108" i="1"/>
</calcChain>
</file>

<file path=xl/sharedStrings.xml><?xml version="1.0" encoding="utf-8"?>
<sst xmlns="http://schemas.openxmlformats.org/spreadsheetml/2006/main" count="390" uniqueCount="199">
  <si>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</si>
  <si>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</si>
  <si>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</si>
  <si>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</si>
  <si>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</si>
  <si>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</si>
  <si>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</si>
  <si>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</si>
  <si>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</si>
  <si>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</si>
  <si>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</si>
  <si>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</si>
  <si>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</si>
  <si>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</si>
  <si>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</si>
  <si>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</si>
  <si>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</si>
  <si>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</si>
  <si>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</si>
  <si>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</si>
  <si>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</si>
  <si>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</si>
  <si>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</si>
  <si>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</si>
  <si>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</si>
  <si>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</si>
  <si>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</si>
  <si>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</si>
  <si>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</si>
  <si>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</si>
  <si>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</si>
  <si>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</si>
  <si>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</si>
  <si>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</si>
  <si>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</si>
  <si>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</si>
  <si>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</si>
  <si>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</si>
  <si>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</si>
  <si>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</si>
  <si>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</si>
  <si>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</si>
  <si>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</si>
  <si>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</si>
  <si>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</si>
  <si>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</si>
  <si>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</si>
  <si>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</si>
  <si>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</si>
  <si>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</si>
  <si>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</si>
  <si>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</si>
  <si>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</si>
  <si>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</si>
  <si>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</si>
  <si>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</si>
  <si>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</si>
  <si>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</si>
  <si>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</si>
  <si>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</si>
  <si>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</si>
  <si>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</si>
  <si>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</si>
  <si>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</si>
  <si>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</si>
  <si>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</si>
  <si>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</si>
  <si>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</si>
  <si>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</si>
  <si>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</si>
  <si>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</si>
  <si>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</si>
  <si>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</si>
  <si>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</si>
  <si>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</si>
  <si>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</si>
  <si>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</si>
  <si>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</si>
  <si>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</si>
  <si>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</si>
  <si>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</si>
  <si>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</si>
  <si>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</si>
  <si>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</si>
  <si>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</si>
  <si>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</si>
  <si>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</si>
  <si>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</si>
  <si>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</si>
  <si>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</si>
  <si>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</si>
  <si>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</si>
  <si>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</si>
  <si>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</si>
  <si>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</si>
  <si>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</si>
  <si>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</si>
  <si>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</si>
  <si>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</si>
  <si>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</si>
  <si>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</si>
  <si>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</si>
  <si>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</si>
  <si>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</si>
  <si>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</si>
  <si>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</si>
  <si>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</si>
  <si>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</si>
  <si>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</si>
  <si>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</si>
  <si>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</si>
  <si>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</si>
  <si>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</si>
  <si>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</si>
  <si>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</si>
  <si>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</si>
  <si>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</si>
  <si>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</si>
  <si>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</si>
  <si>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</si>
  <si>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</si>
  <si>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</si>
  <si>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</si>
  <si>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</si>
  <si>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</si>
  <si>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</si>
  <si>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</si>
  <si>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</si>
  <si>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</si>
  <si>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</si>
  <si>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</si>
  <si>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</si>
  <si>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</si>
  <si>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</si>
  <si>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</si>
  <si>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</si>
  <si>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</si>
  <si>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</si>
  <si>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</si>
  <si>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</si>
  <si>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</si>
  <si>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</si>
  <si>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</si>
  <si>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</si>
  <si>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</si>
  <si>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</si>
  <si>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</si>
  <si>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</si>
  <si>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</si>
  <si>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</si>
  <si>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</si>
  <si>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</si>
  <si>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</si>
  <si>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</si>
  <si>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</si>
  <si>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</si>
  <si>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</si>
  <si>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</si>
  <si>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</si>
  <si>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</si>
  <si>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</si>
  <si>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</si>
  <si>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</si>
  <si>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</si>
  <si>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</si>
  <si>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</si>
  <si>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</si>
  <si>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</si>
  <si>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</si>
  <si>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</si>
  <si>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</si>
  <si>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</si>
  <si>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</si>
  <si>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</si>
  <si>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</si>
  <si>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</si>
  <si>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</si>
  <si>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</si>
  <si>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</si>
  <si>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</si>
  <si>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</si>
  <si>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</si>
  <si>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</si>
  <si>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</si>
  <si>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</si>
  <si>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</si>
  <si>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</si>
  <si>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</si>
  <si>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 xml:space="preserve">Imgen diseñada </t>
  </si>
  <si>
    <t>Otros cuerpos geométricos</t>
  </si>
  <si>
    <t>MA_09_11_REC110</t>
  </si>
  <si>
    <t>En la imagen se indica un gráfico tomado de la página shutterstock código 113325019, con las medidas y flechas que se indican en la ilustración.</t>
  </si>
  <si>
    <t>En la imagen se indica un gráfico tomado de la página shutterstock código 116662069, con las medidas y flechas que se indican en la ilustración.</t>
  </si>
  <si>
    <t xml:space="preserve">
</t>
  </si>
  <si>
    <t>En la imagen se indica un gráfico tomado de la página shutterstock código 300244682, con los números y flechas que se indican en la ilustración.</t>
  </si>
  <si>
    <t>Imagen diseñada</t>
  </si>
  <si>
    <t xml:space="preserve">Imagen diseñada </t>
  </si>
  <si>
    <t>En la imagen se indica un gráfico tomado de la página shutterstock código 300244682, con las medidas y flechas que se indican en la ilustración</t>
  </si>
  <si>
    <t>Casa como la que se indica en la imagen, con las medidas y flechas mostradas en la 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</si>
</sst>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254000</xdr:colOff>
      <xdr:row>9</xdr:row>
      <xdr:rowOff>132522</xdr:rowOff>
    </xdr:from>
    <xdr:to>
      <xdr:col>9</xdr:col>
      <xdr:colOff>2131391</xdr:colOff>
      <xdr:row>9</xdr:row>
      <xdr:rowOff>2297044</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36870" y="2241826"/>
          <a:ext cx="1877391" cy="21645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635196</xdr:colOff>
      <xdr:row>9</xdr:row>
      <xdr:rowOff>2353839</xdr:rowOff>
    </xdr:from>
    <xdr:to>
      <xdr:col>9</xdr:col>
      <xdr:colOff>1927283</xdr:colOff>
      <xdr:row>10</xdr:row>
      <xdr:rowOff>1740607</xdr:rowOff>
    </xdr:to>
    <xdr:pic>
      <xdr:nvPicPr>
        <xdr:cNvPr id="3" name="2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10375" y="4462946"/>
          <a:ext cx="1292087" cy="17680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734785</xdr:colOff>
      <xdr:row>11</xdr:row>
      <xdr:rowOff>176893</xdr:rowOff>
    </xdr:from>
    <xdr:to>
      <xdr:col>9</xdr:col>
      <xdr:colOff>2026872</xdr:colOff>
      <xdr:row>11</xdr:row>
      <xdr:rowOff>1944911</xdr:rowOff>
    </xdr:to>
    <xdr:pic>
      <xdr:nvPicPr>
        <xdr:cNvPr id="5" name="4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09964" y="6626679"/>
          <a:ext cx="1292087" cy="17680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423914</xdr:colOff>
      <xdr:row>12</xdr:row>
      <xdr:rowOff>85829</xdr:rowOff>
    </xdr:from>
    <xdr:to>
      <xdr:col>9</xdr:col>
      <xdr:colOff>2124808</xdr:colOff>
      <xdr:row>12</xdr:row>
      <xdr:rowOff>1890346</xdr:rowOff>
    </xdr:to>
    <xdr:pic>
      <xdr:nvPicPr>
        <xdr:cNvPr id="6" name="5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95952" y="8585060"/>
          <a:ext cx="1700894" cy="18045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419728</xdr:colOff>
      <xdr:row>13</xdr:row>
      <xdr:rowOff>227134</xdr:rowOff>
    </xdr:from>
    <xdr:to>
      <xdr:col>9</xdr:col>
      <xdr:colOff>2095500</xdr:colOff>
      <xdr:row>13</xdr:row>
      <xdr:rowOff>1819170</xdr:rowOff>
    </xdr:to>
    <xdr:pic>
      <xdr:nvPicPr>
        <xdr:cNvPr id="7" name="6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91766" y="10851172"/>
          <a:ext cx="1675772" cy="1592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190502</xdr:colOff>
      <xdr:row>14</xdr:row>
      <xdr:rowOff>205153</xdr:rowOff>
    </xdr:from>
    <xdr:to>
      <xdr:col>9</xdr:col>
      <xdr:colOff>2422916</xdr:colOff>
      <xdr:row>14</xdr:row>
      <xdr:rowOff>1831730</xdr:rowOff>
    </xdr:to>
    <xdr:pic>
      <xdr:nvPicPr>
        <xdr:cNvPr id="8" name="7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62540" y="12866076"/>
          <a:ext cx="2232414" cy="16265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219808</xdr:colOff>
      <xdr:row>15</xdr:row>
      <xdr:rowOff>73270</xdr:rowOff>
    </xdr:from>
    <xdr:to>
      <xdr:col>9</xdr:col>
      <xdr:colOff>2452222</xdr:colOff>
      <xdr:row>15</xdr:row>
      <xdr:rowOff>1699847</xdr:rowOff>
    </xdr:to>
    <xdr:pic>
      <xdr:nvPicPr>
        <xdr:cNvPr id="9" name="8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91846" y="14756424"/>
          <a:ext cx="2232414" cy="16265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2" zoomScaleNormal="52" zoomScalePageLayoutView="140" workbookViewId="0">
      <pane ySplit="9" topLeftCell="A10" activePane="bottomLeft" state="frozen"/>
      <selection pane="bottomLeft" activeCell="K18" sqref="K18"/>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M5A</v>
      </c>
    </row>
    <row r="2" spans="1:16" ht="15.6" x14ac:dyDescent="0.3">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4">
        <v>9</v>
      </c>
      <c r="D3" s="85"/>
      <c r="F3" s="77">
        <v>42458</v>
      </c>
      <c r="G3" s="78"/>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4" t="s">
        <v>189</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6"/>
      <c r="D5" s="87"/>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1"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87.8" customHeight="1" x14ac:dyDescent="0.25">
      <c r="A10" s="12" t="str">
        <f>IF(OR(B10&lt;&gt;"",J10&lt;&gt;""),"IMG01","")</f>
        <v>IMG01</v>
      </c>
      <c r="B10" s="62" t="s">
        <v>188</v>
      </c>
      <c r="C10" s="20" t="str">
        <f t="shared" ref="C10:C17" si="0">IF(OR(B10&lt;&gt;"",J10&lt;&gt;""),IF($G$4="Recurso",CONCATENATE($G$4," ",$G$5),$G$4),"")</f>
        <v>Recurso M5A</v>
      </c>
      <c r="D10" s="63" t="s">
        <v>187</v>
      </c>
      <c r="E10" s="63" t="s">
        <v>155</v>
      </c>
      <c r="F10" s="13" t="str">
        <f t="shared" ref="F10:F17" ca="1" si="1">IF(OR(B10&lt;&gt;"",J10&lt;&gt;""),CONCATENATE($C$7,"_",$A10,IF($G$4="Cuaderno de Estudio","_small",CONCATENATE(IF(I10="","","n"),IF(LEFT($G$5,1)="F",".jpg",".png")))),"")</f>
        <v>MA_09_11_REC110_IMG01n.png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7" ca="1" si="2">IF(AND(I10&lt;&gt;"",I10&lt;&gt;0),IF(OR(B10&lt;&gt;"",J10&lt;&gt;""),CONCATENATE($C$7,"_",$A10,IF($G$4="Cuaderno de Estudio","_zoom",CONCATENATE("a",IF(LEFT($G$5,1)="F",".jpg",".png")))),""),"")</f>
        <v>MA_09_11_REC110_IMG01a.png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191</v>
      </c>
      <c r="O10" s="2" t="str">
        <f>'Definición técnica de imagenes'!A12</f>
        <v>M12D</v>
      </c>
    </row>
    <row r="11" spans="1:16" s="11" customFormat="1" ht="154.80000000000001" customHeight="1" x14ac:dyDescent="0.25">
      <c r="A11" s="12" t="str">
        <f t="shared" ref="A11:A17" si="3">IF(OR(B11&lt;&gt;"",J11&lt;&gt;""),CONCATENATE(LEFT(A10,3),IF(MID(A10,4,2)+1&lt;10,CONCATENATE("0",MID(A10,4,2)+1))),"")</f>
        <v>IMG02</v>
      </c>
      <c r="B11" s="62" t="s">
        <v>196</v>
      </c>
      <c r="C11" s="20" t="str">
        <f t="shared" si="0"/>
        <v>Recurso M5A</v>
      </c>
      <c r="D11" s="63" t="s">
        <v>187</v>
      </c>
      <c r="E11" s="63" t="s">
        <v>155</v>
      </c>
      <c r="F11" s="13" t="str">
        <f t="shared" ca="1" si="1"/>
        <v>MA_09_11_REC110_IMG02n.png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MA_09_11_REC110_IMG02a.png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c r="K11" s="65" t="s">
        <v>192</v>
      </c>
      <c r="O11" s="2" t="str">
        <f>'Definición técnica de imagenes'!A13</f>
        <v>M101</v>
      </c>
    </row>
    <row r="12" spans="1:16" s="11" customFormat="1" ht="160.19999999999999" customHeight="1" x14ac:dyDescent="0.25">
      <c r="A12" s="12" t="str">
        <f t="shared" si="3"/>
        <v>IMG03</v>
      </c>
      <c r="B12" s="62" t="s">
        <v>196</v>
      </c>
      <c r="C12" s="20" t="str">
        <f t="shared" si="0"/>
        <v>Recurso M5A</v>
      </c>
      <c r="D12" s="63" t="s">
        <v>187</v>
      </c>
      <c r="E12" s="63" t="s">
        <v>155</v>
      </c>
      <c r="F12" s="13" t="str">
        <f t="shared" ca="1" si="1"/>
        <v>MA_09_11_REC110_IMG03n.png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2"/>
        <v>MA_09_11_REC110_IMG03a.png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193</v>
      </c>
      <c r="K12" s="64" t="s">
        <v>192</v>
      </c>
      <c r="O12" s="2" t="str">
        <f>'Definición técnica de imagenes'!A18</f>
        <v>Diaporama F1</v>
      </c>
    </row>
    <row r="13" spans="1:16" s="11" customFormat="1" ht="167.4" customHeight="1" x14ac:dyDescent="0.25">
      <c r="A13" s="12" t="str">
        <f t="shared" si="3"/>
        <v>IMG04</v>
      </c>
      <c r="B13" s="62" t="s">
        <v>196</v>
      </c>
      <c r="C13" s="20" t="str">
        <f t="shared" si="0"/>
        <v>Recurso M5A</v>
      </c>
      <c r="D13" s="63" t="s">
        <v>187</v>
      </c>
      <c r="E13" s="63" t="s">
        <v>155</v>
      </c>
      <c r="F13" s="13" t="str">
        <f t="shared" ca="1" si="1"/>
        <v>MA_09_11_REC110_IMG04n.png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2"/>
        <v>MA_09_11_REC110_IMG04a.png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c r="K13" s="64" t="s">
        <v>194</v>
      </c>
      <c r="O13" s="2" t="str">
        <f>'Definición técnica de imagenes'!A19</f>
        <v>F4</v>
      </c>
    </row>
    <row r="14" spans="1:16" s="11" customFormat="1" ht="160.80000000000001" customHeight="1" x14ac:dyDescent="0.25">
      <c r="A14" s="12" t="str">
        <f t="shared" si="3"/>
        <v>IMG05</v>
      </c>
      <c r="B14" s="62" t="s">
        <v>196</v>
      </c>
      <c r="C14" s="20" t="str">
        <f t="shared" si="0"/>
        <v>Recurso M5A</v>
      </c>
      <c r="D14" s="63" t="s">
        <v>187</v>
      </c>
      <c r="E14" s="63" t="s">
        <v>155</v>
      </c>
      <c r="F14" s="13" t="str">
        <f t="shared" ca="1" si="1"/>
        <v>MA_09_11_REC110_IMG05n.png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2"/>
        <v>MA_09_11_REC110_IMG05a.png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c r="K14" s="64" t="s">
        <v>197</v>
      </c>
      <c r="O14" s="2" t="str">
        <f>'Definición técnica de imagenes'!A22</f>
        <v>F6</v>
      </c>
    </row>
    <row r="15" spans="1:16" s="11" customFormat="1" ht="159" customHeight="1" x14ac:dyDescent="0.25">
      <c r="A15" s="12" t="str">
        <f t="shared" si="3"/>
        <v>IMG06</v>
      </c>
      <c r="B15" s="62" t="s">
        <v>195</v>
      </c>
      <c r="C15" s="20" t="str">
        <f t="shared" si="0"/>
        <v>Recurso M5A</v>
      </c>
      <c r="D15" s="63" t="s">
        <v>187</v>
      </c>
      <c r="E15" s="63" t="s">
        <v>155</v>
      </c>
      <c r="F15" s="13" t="str">
        <f t="shared" ca="1" si="1"/>
        <v>MA_09_11_REC110_IMG06n.png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2"/>
        <v>MA_09_11_REC110_IMG06a.png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c r="K15" s="66" t="s">
        <v>198</v>
      </c>
      <c r="O15" s="2" t="str">
        <f>'Definición técnica de imagenes'!A24</f>
        <v>F6B</v>
      </c>
    </row>
    <row r="16" spans="1:16" s="11" customFormat="1" ht="142.19999999999999" customHeight="1" x14ac:dyDescent="0.3">
      <c r="A16" s="12" t="str">
        <f t="shared" si="3"/>
        <v>IMG07</v>
      </c>
      <c r="B16" s="62" t="s">
        <v>195</v>
      </c>
      <c r="C16" s="20" t="str">
        <f t="shared" si="0"/>
        <v>Recurso M5A</v>
      </c>
      <c r="D16" s="63"/>
      <c r="E16" s="63"/>
      <c r="F16" s="13" t="e">
        <f t="shared" ca="1" si="1"/>
        <v>#N/A</v>
      </c>
      <c r="G16" s="13" t="e">
        <f ca="1">IF($F16&lt;&gt;"",IF($G$4="Recurso",VLOOKUP($E16,OFFSET('Definición técnica de imagenes'!$A$1,MATCH($G$5,'Definición técnica de imagenes'!$A$1:$A$104,0)-1,1,COUNTIF('Definición técnica de imagenes'!$A$3:$A$102,$G$5),5),5,FALSE),'Definición técnica de imagenes'!$F$16),"")</f>
        <v>#N/A</v>
      </c>
      <c r="H16" s="13" t="e">
        <f t="shared" ca="1" si="2"/>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3"/>
      <c r="K16" s="67" t="s">
        <v>198</v>
      </c>
      <c r="O16" s="2" t="str">
        <f>'Definición técnica de imagenes'!A25</f>
        <v>F7</v>
      </c>
    </row>
    <row r="17" spans="1:15" s="11" customFormat="1" x14ac:dyDescent="0.25">
      <c r="A17" s="12" t="str">
        <f t="shared" si="3"/>
        <v/>
      </c>
      <c r="B17" s="62"/>
      <c r="C17" s="20" t="str">
        <f t="shared" si="0"/>
        <v/>
      </c>
      <c r="D17" s="63"/>
      <c r="E17" s="63"/>
      <c r="F17" s="13" t="str">
        <f t="shared" si="1"/>
        <v/>
      </c>
      <c r="G17" s="13" t="str">
        <f ca="1">IF($F17&lt;&gt;"",IF($G$4="Recurso",VLOOKUP($E17,OFFSET('Definición técnica de imagenes'!$A$1,MATCH($G$5,'Definición técnica de imagenes'!$A$1:$A$104,0)-1,1,COUNTIF('Definición técnica de imagenes'!$A$3:$A$102,$G$5),5),5,FALSE),'Definición técnica de imagenes'!$F$16),"")</f>
        <v/>
      </c>
      <c r="H17" s="13" t="str">
        <f t="shared" ca="1" si="2"/>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ref="A18" si="4">IF(OR(B18&lt;&gt;"",J18&lt;&gt;""),CONCATENATE(LEFT(A17,3),IF(MID(A17,4,2)+1&lt;10,CONCATENATE("0",MID(A17,4,2)+1))),"")</f>
        <v/>
      </c>
      <c r="B18" s="62"/>
      <c r="C18" s="20" t="str">
        <f t="shared" ref="C18:C41" si="5">IF(OR(B18&lt;&gt;"",J18&lt;&gt;""),IF($G$4="Recurso",CONCATENATE($G$4," ",$G$5),$G$4),"")</f>
        <v/>
      </c>
      <c r="D18" s="63"/>
      <c r="E18" s="63"/>
      <c r="F18" s="13" t="str">
        <f t="shared" ref="F18:F74" si="6">IF(OR(B18&lt;&gt;"",J18&lt;&gt;""),CONCATENATE($C$7,"_",$A18,IF($G$4="Cuaderno de Estudio","_small",CONCATENATE(IF(I18="","","n"),IF(LEFT($G$5,1)="F",".jpg",".png")))),"")</f>
        <v/>
      </c>
      <c r="G18" s="13" t="str">
        <f ca="1">IF($F18&lt;&gt;"",IF($G$4="Recurso",VLOOKUP($E18,OFFSET('Definición técnica de imagenes'!$A$1,MATCH($G$5,'Definición técnica de imagenes'!$A$1:$A$104,0)-1,1,COUNTIF('Definición técnica de imagenes'!$A$3:$A$102,$G$5),5),5,FALSE),'Definición técnica de imagenes'!$F$16),"")</f>
        <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8"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e">
        <f>IF(OR(B26&lt;&gt;"",#REF!&lt;&gt;""),CONCATENATE(LEFT(A25,3),IF(MID(A25,4,2)+1&lt;10,CONCATENATE("0",MID(A25,4,2)+1),MID(A25,4,2)+1)),"")</f>
        <v>#REF!</v>
      </c>
      <c r="B26" s="62"/>
      <c r="C26" s="20" t="e">
        <f>IF(OR(B26&lt;&gt;"",#REF!&lt;&gt;""),IF($G$4="Recurso",CONCATENATE($G$4," ",$G$5),$G$4),"")</f>
        <v>#REF!</v>
      </c>
      <c r="D26" s="63"/>
      <c r="E26" s="63"/>
      <c r="F26" s="13" t="e">
        <f>IF(OR(B26&lt;&gt;"",#REF!&lt;&gt;""),CONCATENATE($C$7,"_",$A26,IF($G$4="Cuaderno de Estudio","_small",CONCATENATE(IF(I26="","","n"),IF(LEFT($G$5,1)="F",".jpg",".png")))),"")</f>
        <v>#REF!</v>
      </c>
      <c r="G26" s="13" t="e">
        <f ca="1">IF($F26&lt;&gt;"",IF($G$4="Recurso",VLOOKUP($E26,OFFSET('Definición técnica de imagenes'!$A$1,MATCH($G$5,'Definición técnica de imagenes'!$A$1:$A$104,0)-1,1,COUNTIF('Definición técnica de imagenes'!$A$3:$A$102,$G$5),5),5,FALSE),'Definición técnica de imagenes'!$F$16),"")</f>
        <v>#REF!</v>
      </c>
      <c r="H26" s="13" t="e">
        <f ca="1">IF(AND(I26&lt;&gt;"",I26&lt;&gt;0),IF(OR(B26&lt;&gt;"",#REF!&lt;&gt;""),CONCATENATE($C$7,"_",$A26,IF($G$4="Cuaderno de Estudio","_zoom",CONCATENATE("a",IF(LEFT($G$5,1)="F",".jpg",".png")))),""),"")</f>
        <v>#REF!</v>
      </c>
      <c r="I26" s="13" t="e">
        <f ca="1">IF(OR($B26&lt;&gt;"",#REF!&lt;&gt;""),IF($G$4="Recurso",IF(VLOOKUP($E26,OFFSET('Definición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#REF!</v>
      </c>
      <c r="J26" s="63"/>
      <c r="K26" s="64"/>
    </row>
    <row r="27" spans="1:15" s="11" customFormat="1" x14ac:dyDescent="0.25">
      <c r="A27" s="12" t="str">
        <f>IF(OR(B27&lt;&gt;"",J26&lt;&gt;""),CONCATENATE(LEFT(A26,3),IF(MID(A26,4,2)+1&lt;10,CONCATENATE("0",MID(A26,4,2)+1),MID(A26,4,2)+1)),"")</f>
        <v/>
      </c>
      <c r="B27" s="62"/>
      <c r="C27" s="20" t="str">
        <f>IF(OR(B27&lt;&gt;"",J26&lt;&gt;""),IF($G$4="Recurso",CONCATENATE($G$4," ",$G$5),$G$4),"")</f>
        <v/>
      </c>
      <c r="D27" s="63"/>
      <c r="E27" s="63"/>
      <c r="F27" s="13" t="str">
        <f>IF(OR(B27&lt;&gt;"",J26&lt;&gt;""),CONCATENATE($C$7,"_",$A27,IF($G$4="Cuaderno de Estudio","_small",CONCATENATE(IF(I27="","","n"),IF(LEFT($G$5,1)="F",".jpg",".png")))),"")</f>
        <v/>
      </c>
      <c r="G27" s="13" t="str">
        <f ca="1">IF($F27&lt;&gt;"",IF($G$4="Recurso",VLOOKUP($E27,OFFSET('Definición técnica de imagenes'!$A$1,MATCH($G$5,'Definición técnica de imagenes'!$A$1:$A$104,0)-1,1,COUNTIF('Definición técnica de imagenes'!$A$3:$A$102,$G$5),5),5,FALSE),'Definición técnica de imagenes'!$F$16),"")</f>
        <v/>
      </c>
      <c r="H27" s="13" t="str">
        <f ca="1">IF(AND(I27&lt;&gt;"",I27&lt;&gt;0),IF(OR(B27&lt;&gt;"",J26&lt;&gt;""),CONCATENATE($C$7,"_",$A27,IF($G$4="Cuaderno de Estudio","_zoom",CONCATENATE("a",IF(LEFT($G$5,1)="F",".jpg",".png")))),""),"")</f>
        <v/>
      </c>
      <c r="I27" s="13" t="str">
        <f ca="1">IF(OR($B27&lt;&gt;"",$J26&lt;&gt;""),IF($G$4="Recurso",IF(VLOOKUP($E27,OFFSET('Definición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IF(OR(B28&lt;&gt;"",J27&lt;&gt;""),CONCATENATE(LEFT(A27,3),IF(MID(A27,4,2)+1&lt;10,CONCATENATE("0",MID(A27,4,2)+1),MID(A27,4,2)+1)),"")</f>
        <v/>
      </c>
      <c r="B28" s="62"/>
      <c r="C28" s="20" t="str">
        <f>IF(OR(B28&lt;&gt;"",J27&lt;&gt;""),IF($G$4="Recurso",CONCATENATE($G$4," ",$G$5),$G$4),"")</f>
        <v/>
      </c>
      <c r="D28" s="63"/>
      <c r="E28" s="63"/>
      <c r="F28" s="13" t="str">
        <f>IF(OR(B28&lt;&gt;"",J27&lt;&gt;""),CONCATENATE($C$7,"_",$A28,IF($G$4="Cuaderno de Estudio","_small",CONCATENATE(IF(I28="","","n"),IF(LEFT($G$5,1)="F",".jpg",".png")))),"")</f>
        <v/>
      </c>
      <c r="G28" s="13" t="str">
        <f ca="1">IF($F28&lt;&gt;"",IF($G$4="Recurso",VLOOKUP($E28,OFFSET('Definición técnica de imagenes'!$A$1,MATCH($G$5,'Definición técnica de imagenes'!$A$1:$A$104,0)-1,1,COUNTIF('Definición técnica de imagenes'!$A$3:$A$102,$G$5),5),5,FALSE),'Definición técnica de imagenes'!$F$16),"")</f>
        <v/>
      </c>
      <c r="H28" s="13" t="str">
        <f ca="1">IF(AND(I28&lt;&gt;"",I28&lt;&gt;0),IF(OR(B28&lt;&gt;"",J27&lt;&gt;""),CONCATENATE($C$7,"_",$A28,IF($G$4="Cuaderno de Estudio","_zoom",CONCATENATE("a",IF(LEFT($G$5,1)="F",".jpg",".png")))),""),"")</f>
        <v/>
      </c>
      <c r="I28" s="13" t="str">
        <f ca="1">IF(OR($B28&lt;&gt;"",$J27&lt;&gt;""),IF($G$4="Recurso",IF(VLOOKUP($E28,OFFSET('Definición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IF(OR(B29&lt;&gt;"",J28&lt;&gt;""),CONCATENATE(LEFT(A28,3),IF(MID(A28,4,2)+1&lt;10,CONCATENATE("0",MID(A28,4,2)+1),MID(A28,4,2)+1)),"")</f>
        <v/>
      </c>
      <c r="B29" s="62"/>
      <c r="C29" s="20" t="str">
        <f>IF(OR(B29&lt;&gt;"",J28&lt;&gt;""),IF($G$4="Recurso",CONCATENATE($G$4," ",$G$5),$G$4),"")</f>
        <v/>
      </c>
      <c r="D29" s="63"/>
      <c r="E29" s="63"/>
      <c r="F29" s="13" t="str">
        <f>IF(OR(B29&lt;&gt;"",J28&lt;&gt;""),CONCATENATE($C$7,"_",$A29,IF($G$4="Cuaderno de Estudio","_small",CONCATENATE(IF(I29="","","n"),IF(LEFT($G$5,1)="F",".jpg",".png")))),"")</f>
        <v/>
      </c>
      <c r="G29" s="13" t="str">
        <f ca="1">IF($F29&lt;&gt;"",IF($G$4="Recurso",VLOOKUP($E29,OFFSET('Definición técnica de imagenes'!$A$1,MATCH($G$5,'Definición técnica de imagenes'!$A$1:$A$104,0)-1,1,COUNTIF('Definición técnica de imagenes'!$A$3:$A$102,$G$5),5),5,FALSE),'Definición técnica de imagenes'!$F$16),"")</f>
        <v/>
      </c>
      <c r="H29" s="13" t="str">
        <f ca="1">IF(AND(I29&lt;&gt;"",I29&lt;&gt;0),IF(OR(B29&lt;&gt;"",J28&lt;&gt;""),CONCATENATE($C$7,"_",$A29,IF($G$4="Cuaderno de Estudio","_zoom",CONCATENATE("a",IF(LEFT($G$5,1)="F",".jpg",".png")))),""),"")</f>
        <v/>
      </c>
      <c r="I29" s="13" t="str">
        <f ca="1">IF(OR($B29&lt;&gt;"",$J28&lt;&gt;""),IF($G$4="Recurso",IF(VLOOKUP($E29,OFFSET('Definición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IF(OR(B30&lt;&gt;"",J29&lt;&gt;""),CONCATENATE(LEFT(A29,3),IF(MID(A29,4,2)+1&lt;10,CONCATENATE("0",MID(A29,4,2)+1),MID(A29,4,2)+1)),"")</f>
        <v/>
      </c>
      <c r="B30" s="62"/>
      <c r="C30" s="20" t="str">
        <f>IF(OR(B30&lt;&gt;"",J29&lt;&gt;""),IF($G$4="Recurso",CONCATENATE($G$4," ",$G$5),$G$4),"")</f>
        <v/>
      </c>
      <c r="D30" s="63"/>
      <c r="E30" s="63"/>
      <c r="F30" s="13" t="str">
        <f>IF(OR(B30&lt;&gt;"",J29&lt;&gt;""),CONCATENATE($C$7,"_",$A30,IF($G$4="Cuaderno de Estudio","_small",CONCATENATE(IF(I30="","","n"),IF(LEFT($G$5,1)="F",".jpg",".png")))),"")</f>
        <v/>
      </c>
      <c r="G30" s="13" t="str">
        <f ca="1">IF($F30&lt;&gt;"",IF($G$4="Recurso",VLOOKUP($E30,OFFSET('Definición técnica de imagenes'!$A$1,MATCH($G$5,'Definición técnica de imagenes'!$A$1:$A$104,0)-1,1,COUNTIF('Definición técnica de imagenes'!$A$3:$A$102,$G$5),5),5,FALSE),'Definición técnica de imagenes'!$F$16),"")</f>
        <v/>
      </c>
      <c r="H30" s="13" t="str">
        <f ca="1">IF(AND(I30&lt;&gt;"",I30&lt;&gt;0),IF(OR(B30&lt;&gt;"",J29&lt;&gt;""),CONCATENATE($C$7,"_",$A30,IF($G$4="Cuaderno de Estudio","_zoom",CONCATENATE("a",IF(LEFT($G$5,1)="F",".jpg",".png")))),""),"")</f>
        <v/>
      </c>
      <c r="I30" s="13" t="str">
        <f ca="1">IF(OR($B30&lt;&gt;"",$J29&lt;&gt;""),IF($G$4="Recurso",IF(VLOOKUP($E30,OFFSET('Definición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sqref="A1:F1"/>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0" t="s">
        <v>38</v>
      </c>
      <c r="B1" s="91"/>
      <c r="C1" s="91"/>
      <c r="D1" s="91"/>
      <c r="E1" s="91"/>
      <c r="F1" s="92"/>
    </row>
    <row r="2" spans="1:11" x14ac:dyDescent="0.3">
      <c r="A2" s="30" t="s">
        <v>42</v>
      </c>
      <c r="B2" s="31"/>
      <c r="C2" s="93" t="s">
        <v>13</v>
      </c>
      <c r="D2" s="94"/>
      <c r="E2" s="95"/>
      <c r="F2" s="32"/>
    </row>
    <row r="3" spans="1:11" ht="62.4" x14ac:dyDescent="0.3">
      <c r="A3" s="33" t="s">
        <v>43</v>
      </c>
      <c r="B3" s="31"/>
      <c r="C3" s="99" t="s">
        <v>14</v>
      </c>
      <c r="D3" s="100"/>
      <c r="E3" s="101"/>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2" t="str">
        <f>CONCATENATE(H21,"_",I21,"_",J21,"_CO")</f>
        <v>LE_07_04_CO</v>
      </c>
      <c r="E5" s="103"/>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88" t="str">
        <f>CONCATENATE("SolicitudGrafica_",D5,".xls")</f>
        <v>SolicitudGrafica_LE_07_04_CO.xls</v>
      </c>
      <c r="E7" s="88"/>
      <c r="F7" s="89"/>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0" t="s">
        <v>41</v>
      </c>
      <c r="B13" s="91"/>
      <c r="C13" s="91"/>
      <c r="D13" s="91"/>
      <c r="E13" s="91"/>
      <c r="F13" s="92"/>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3" t="s">
        <v>49</v>
      </c>
      <c r="D15" s="94"/>
      <c r="E15" s="94"/>
      <c r="F15" s="95"/>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6" t="str">
        <f>CONCATENATE(H21,"_",I21,"_",J21,"_",K45)</f>
        <v>LE_07_04_REC10</v>
      </c>
      <c r="E17" s="97"/>
      <c r="F17" s="98"/>
      <c r="J17" s="22">
        <v>14</v>
      </c>
      <c r="K17" s="22">
        <v>14</v>
      </c>
    </row>
    <row r="18" spans="1:11" ht="78.599999999999994" thickBot="1" x14ac:dyDescent="0.35">
      <c r="A18" s="33" t="s">
        <v>48</v>
      </c>
      <c r="B18" s="31"/>
      <c r="C18" s="59" t="s">
        <v>120</v>
      </c>
      <c r="D18" s="88" t="str">
        <f>CONCATENATE("SolicitudGrafica_",D17,".xls")</f>
        <v>SolicitudGrafica_LE_07_04_REC10.xls</v>
      </c>
      <c r="E18" s="88"/>
      <c r="F18" s="89"/>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5" t="s">
        <v>56</v>
      </c>
      <c r="B1" s="105" t="s">
        <v>149</v>
      </c>
      <c r="C1" s="105" t="s">
        <v>63</v>
      </c>
      <c r="D1" s="105" t="s">
        <v>64</v>
      </c>
      <c r="E1" s="105" t="s">
        <v>5</v>
      </c>
      <c r="F1" s="105" t="s">
        <v>65</v>
      </c>
      <c r="G1" s="105" t="s">
        <v>66</v>
      </c>
      <c r="H1" s="104" t="s">
        <v>68</v>
      </c>
      <c r="I1" s="104"/>
    </row>
    <row r="2" spans="1:10" x14ac:dyDescent="0.3">
      <c r="A2" s="105"/>
      <c r="B2" s="105"/>
      <c r="C2" s="105"/>
      <c r="D2" s="105"/>
      <c r="E2" s="105"/>
      <c r="F2" s="105"/>
      <c r="G2" s="105"/>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0"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4" customFormat="1" ht="14.7" customHeight="1" x14ac:dyDescent="0.3">
      <c r="A15" s="72" t="s">
        <v>96</v>
      </c>
      <c r="B15" s="72"/>
      <c r="C15" s="72" t="s">
        <v>97</v>
      </c>
      <c r="D15" s="73" t="s">
        <v>98</v>
      </c>
      <c r="E15" s="72" t="s">
        <v>93</v>
      </c>
      <c r="F15" s="72" t="s">
        <v>117</v>
      </c>
      <c r="G15" s="72"/>
      <c r="H15" s="73" t="s">
        <v>122</v>
      </c>
      <c r="I15" s="72"/>
      <c r="J15" s="74"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69"/>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69"/>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ximena</cp:lastModifiedBy>
  <dcterms:created xsi:type="dcterms:W3CDTF">2014-07-01T23:43:25Z</dcterms:created>
  <dcterms:modified xsi:type="dcterms:W3CDTF">2016-04-16T22:33:29Z</dcterms:modified>
</cp:coreProperties>
</file>