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819"/>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4860" windowHeight="1350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A12" i="1"/>
  <c r="A13" i="1"/>
  <c r="A14" i="1"/>
  <c r="A15" i="1"/>
  <c r="A16" i="1"/>
  <c r="A17" i="1"/>
  <c r="A18" i="1"/>
  <c r="A19" i="1"/>
  <c r="A20" i="1"/>
  <c r="A21" i="1"/>
  <c r="F21" i="1"/>
  <c r="G21" i="1"/>
  <c r="H21" i="1"/>
  <c r="F20" i="1"/>
  <c r="G20" i="1"/>
  <c r="H20" i="1"/>
  <c r="F19" i="1"/>
  <c r="G19" i="1"/>
  <c r="H19" i="1"/>
  <c r="F18" i="1"/>
  <c r="G18" i="1"/>
  <c r="H18" i="1"/>
  <c r="F17" i="1"/>
  <c r="G17" i="1"/>
  <c r="H17" i="1"/>
  <c r="F16" i="1"/>
  <c r="G16" i="1"/>
  <c r="H16" i="1"/>
  <c r="F15" i="1"/>
  <c r="G15" i="1"/>
  <c r="H15" i="1"/>
  <c r="F14" i="1"/>
  <c r="G14" i="1"/>
  <c r="H14" i="1"/>
  <c r="A11" i="1"/>
  <c r="F13" i="1"/>
  <c r="G13" i="1"/>
  <c r="H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M8" i="1"/>
  <c r="M7" i="1"/>
  <c r="M6" i="1"/>
  <c r="M5" i="1"/>
  <c r="F5" i="1"/>
  <c r="M4" i="1"/>
  <c r="M3" i="1"/>
  <c r="M2" i="1"/>
  <c r="M1" i="1"/>
  <c r="E9" i="1"/>
  <c r="H10" i="1"/>
  <c r="F10" i="1"/>
  <c r="G10"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<sst xmlns="http://schemas.openxmlformats.org/spreadsheetml/2006/main" count="423" uniqueCount="225">
  <si>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</si>
  <si>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</si>
  <si>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</si>
  <si>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</si>
  <si>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</si>
  <si>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</si>
  <si>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</si>
  <si>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</si>
  <si>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</si>
  <si>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</si>
  <si>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</si>
  <si>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</si>
  <si>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</si>
  <si>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</si>
  <si>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</si>
  <si>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</si>
  <si>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</si>
  <si>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</si>
  <si>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</si>
  <si>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</si>
  <si>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</si>
  <si>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</si>
  <si>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</si>
  <si>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</si>
  <si>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</si>
  <si>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</si>
  <si>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</si>
  <si>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</si>
  <si>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</si>
  <si>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</si>
  <si>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</si>
  <si>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</si>
  <si>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</si>
  <si>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</si>
  <si>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</si>
  <si>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</si>
  <si>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</si>
  <si>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</si>
  <si>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</si>
  <si>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</si>
  <si>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</si>
  <si>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</si>
  <si>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</si>
  <si>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</si>
  <si>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</si>
  <si>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</si>
  <si>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</si>
  <si>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</si>
  <si>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</si>
  <si>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</si>
  <si>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</si>
  <si>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</si>
  <si>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</si>
  <si>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</si>
  <si>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</si>
  <si>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</si>
  <si>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</si>
  <si>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</si>
  <si>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</si>
  <si>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</si>
  <si>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</si>
  <si>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</si>
  <si>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</si>
  <si>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</si>
  <si>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</si>
  <si>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</si>
  <si>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</si>
  <si>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</si>
  <si>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</si>
  <si>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</si>
  <si>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</si>
  <si>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</si>
  <si>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</si>
  <si>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</si>
  <si>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</si>
  <si>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</si>
  <si>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</si>
  <si>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</si>
  <si>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</si>
  <si>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</si>
  <si>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</si>
  <si>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</si>
  <si>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</si>
  <si>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</si>
  <si>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</si>
  <si>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</si>
  <si>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</si>
  <si>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</si>
  <si>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</si>
  <si>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</si>
  <si>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</si>
  <si>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</si>
  <si>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</si>
  <si>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</si>
  <si>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</si>
  <si>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</si>
  <si>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</si>
  <si>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</si>
  <si>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</si>
  <si>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</si>
  <si>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</si>
  <si>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</si>
  <si>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</si>
  <si>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</si>
  <si>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</si>
  <si>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</si>
  <si>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</si>
  <si>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</si>
  <si>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</si>
  <si>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</si>
  <si>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</si>
  <si>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</si>
  <si>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</si>
  <si>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</si>
  <si>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</si>
  <si>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</si>
  <si>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</si>
  <si>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</si>
  <si>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</si>
  <si>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</si>
  <si>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</si>
  <si>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</si>
  <si>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</si>
  <si>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</si>
  <si>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</si>
  <si>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</si>
  <si>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</si>
  <si>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</si>
  <si>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</si>
  <si>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</si>
  <si>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</si>
  <si>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</si>
  <si>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</si>
  <si>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</si>
  <si>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</si>
  <si>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</si>
  <si>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</si>
  <si>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</si>
  <si>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</si>
  <si>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</si>
  <si>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</si>
  <si>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</si>
  <si>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</si>
  <si>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</si>
  <si>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</si>
  <si>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</si>
  <si>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</si>
  <si>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</si>
  <si>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</si>
  <si>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</si>
  <si>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</si>
  <si>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</si>
  <si>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</si>
  <si>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</si>
  <si>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</si>
  <si>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</si>
  <si>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</si>
  <si>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</si>
  <si>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</si>
  <si>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</si>
  <si>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</si>
  <si>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</si>
  <si>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</si>
  <si>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</si>
  <si>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</si>
  <si>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</si>
  <si>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</si>
  <si>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</si>
  <si>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</si>
  <si>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</si>
  <si>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</si>
  <si>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</si>
  <si>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</si>
  <si>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</si>
  <si>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</si>
  <si>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</si>
  <si>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</si>
  <si>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</si>
  <si>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</si>
  <si>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</si>
  <si>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</si>
  <si>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</si>
  <si>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</si>
  <si>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</si>
  <si>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</si>
  <si>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</si>
  <si>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</si>
  <si>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Ilustración</t>
  </si>
  <si>
    <t>Tres puertas y un personaje al frente</t>
  </si>
  <si>
    <t>Imagen contenido 1</t>
  </si>
  <si>
    <t>MA_09_13_REC170</t>
  </si>
  <si>
    <t>Probabilidad condicionada</t>
  </si>
  <si>
    <t>http://www.shutterstock.com/es/pic-276131699/stock-photo--d-people-standing-in-front-of-three-different-doors-d-image-isolated-white-background.html?src=JwEzRLlI2ChYWjR0NzkQgw-1-11</t>
  </si>
  <si>
    <t>Tres puertas una abierta detrás de la que hay una cabra, un presentador y un participante seleccionando una puerta distinta a la en que aparece la cabra.</t>
  </si>
  <si>
    <t>Imagen ficha 1 contenido 1</t>
  </si>
  <si>
    <t xml:space="preserve">https://www.google.com/imgres?imgurl=http://instintologico.com/wp-content/uploads/2013/03/monty_hall.jpg&amp;imgrefurl=http://instintologico.com/problema-de-monty-hall-2/&amp;h=253&amp;w=334&amp;tbnid=py7d0tymQd3mhM:&amp;docid=rdARaC918vVgOM&amp;ei=fe75VrGxOYjbe7CkhNgI&amp;tbm=isch&amp;client=safari&amp;ved=0ahUKEwjx4-S68uTLAhWI7R4KHTASAYsQMwgjKAYwBg </t>
  </si>
  <si>
    <t>Una persona pensando</t>
  </si>
  <si>
    <t>Imagen ficha 2 contenido 1</t>
  </si>
  <si>
    <t>imagen ficha 3 contenido 1</t>
  </si>
  <si>
    <t>imagen contenido 2</t>
  </si>
  <si>
    <t>imagen ficha 1 contenido 2</t>
  </si>
  <si>
    <t>imagen ficha 2 contenido 2</t>
  </si>
  <si>
    <t>imagen ficha 3 contenido 2</t>
  </si>
  <si>
    <t>imagen ficha 4 contenido 2</t>
  </si>
  <si>
    <t>imagen ficha 5 contenido 2</t>
  </si>
  <si>
    <t>imagen ficha 6 contenido 2</t>
  </si>
  <si>
    <t>imagen ficha 7 contenido 2</t>
  </si>
  <si>
    <t>Fotografía</t>
  </si>
  <si>
    <t>Diagrama de árbol como aparece en la figura</t>
  </si>
  <si>
    <t>Presentando un tema</t>
  </si>
  <si>
    <t>Alguien enseñando un tema</t>
  </si>
  <si>
    <t>Un tablero con formulas</t>
  </si>
  <si>
    <t xml:space="preserve">Lanzamiento de dos dados </t>
  </si>
  <si>
    <t>Lanzamiento de monedas</t>
  </si>
  <si>
    <t>Un grupo de dos hombres y dos mujeres trabajando</t>
  </si>
  <si>
    <t>Canicas en una urna o talega: si es posible canicas de colores rojo, negro y azul solamente.</t>
  </si>
  <si>
    <t>http://www.shutterstock.com/es/pic-291368564/stock-vector-businessman-solving-find-information-from-books-to-the-problem-vector.html?src=WfaPs426RVUmVGxwUgCf4w-1-94</t>
  </si>
  <si>
    <t>https://www.google.com/imgres?imgurl=http://www.estadisticaparatodos.es/taller/montyhall/i/puertas4hn.jpg&amp;imgrefurl=http://www.estadisticaparatodos.es/taller/montyhall/montyhall.html&amp;h=265&amp;w=377&amp;tbnid=FUUs9fPLgN9LpM:&amp;docid=HhE-DMnFT6SnfM&amp;ei=fe75VrGxOYjbe7CkhNgI&amp;tbm=isch&amp;client=safari&amp;ved=0ahUKEwjx4-S68uTLAhWI7R4KHTASAYsQMwgdKAAwAA</t>
  </si>
  <si>
    <t>http://www.shutterstock.com/es/pic-306093329/stock-photo-business-presentation.html?src=dMmadO6gcBT3_PzzC7mMOQ-1-6</t>
  </si>
  <si>
    <t>http://www.shutterstock.com/es/pic-178634129/stock-photo-high-iq-smart-kid-doing-complex-math-on-black-chalkboard.html?src=_Eb9ISW3zQxNnKM6-yEOjw-1-78</t>
  </si>
  <si>
    <t>http://www.shutterstock.com/es/pic-380006875/stock-vector-vector-red-dices-isolated-on-the-white-background.html?src=SU7p9QUDaE1UAOxDAqbECg-1-50</t>
  </si>
  <si>
    <t>http://www.shutterstock.com/es/pic-253752745/stock-vector-vector-flat-concept-image-on-decision-making-by-chance-with-coin-two-alternatives-choosing-process.html?src=aCn6ayrNIcdFR_yQjqQzBQ-1-21</t>
  </si>
  <si>
    <t xml:space="preserve">http://www.shutterstock.com/es/pic-325255490/stock-vector-business-illustration-businessmen-discussing-infographic.html?src=25EunjlDl6ALomZSa7Hizw-1-94 </t>
  </si>
  <si>
    <t>http://www.shutterstock.com/es/pic-232877950/stock-vector-bag-of-marbles.html?src=CchUqTNxR3o8eUkNi4pevA-1-5</t>
  </si>
  <si>
    <t>http://www.shutterstock.com/es/pic-371940964/stock-photo-business-woman-writing-blank-probability-list-blue-background.html?src=vjIuC1KlLWGQCtkxoSYLnA-1-66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</si>
</sst>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8" fillId="0" borderId="0" xfId="0" applyFont="1" applyBorder="1"/>
    <xf numFmtId="0" fontId="9"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0"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2" fillId="2" borderId="5" xfId="0" applyFont="1" applyFill="1" applyBorder="1"/>
    <xf numFmtId="164" fontId="8" fillId="0" borderId="0" xfId="0" applyNumberFormat="1" applyFont="1" applyBorder="1" applyAlignment="1">
      <alignment horizontal="center"/>
    </xf>
    <xf numFmtId="0" fontId="14" fillId="8" borderId="0" xfId="0" applyFont="1" applyFill="1" applyAlignment="1">
      <alignment horizontal="center" vertical="center" wrapText="1"/>
    </xf>
    <xf numFmtId="0" fontId="15" fillId="0" borderId="28" xfId="0" applyFont="1" applyFill="1" applyBorder="1" applyAlignment="1">
      <alignment vertical="center" wrapText="1"/>
    </xf>
    <xf numFmtId="0" fontId="0" fillId="0" borderId="0" xfId="0" applyFill="1" applyAlignment="1">
      <alignment vertical="center" wrapText="1"/>
    </xf>
    <xf numFmtId="0" fontId="15" fillId="0" borderId="29" xfId="0" applyFont="1" applyFill="1" applyBorder="1" applyAlignment="1">
      <alignment vertical="center" wrapText="1"/>
    </xf>
    <xf numFmtId="0" fontId="16" fillId="0" borderId="29" xfId="0" applyFont="1" applyFill="1" applyBorder="1" applyAlignment="1">
      <alignment vertical="center" wrapText="1"/>
    </xf>
    <xf numFmtId="0" fontId="15" fillId="0" borderId="29" xfId="0" applyFont="1" applyBorder="1" applyAlignment="1">
      <alignment vertical="center" wrapText="1"/>
    </xf>
    <xf numFmtId="0" fontId="17" fillId="0" borderId="29" xfId="0" applyFont="1" applyBorder="1" applyAlignment="1">
      <alignment vertical="center" wrapText="1"/>
    </xf>
    <xf numFmtId="0" fontId="16" fillId="0" borderId="29" xfId="0" applyFont="1" applyBorder="1" applyAlignment="1">
      <alignment vertical="center" wrapText="1"/>
    </xf>
    <xf numFmtId="0" fontId="18" fillId="0" borderId="0" xfId="0" applyFont="1" applyAlignment="1">
      <alignment vertical="center" wrapText="1"/>
    </xf>
    <xf numFmtId="0" fontId="19" fillId="0" borderId="29" xfId="0" applyFont="1" applyFill="1" applyBorder="1" applyAlignment="1">
      <alignment vertical="center" wrapText="1"/>
    </xf>
    <xf numFmtId="0" fontId="20" fillId="0" borderId="0" xfId="0" applyFont="1" applyAlignment="1">
      <alignment vertical="center" wrapText="1"/>
    </xf>
    <xf numFmtId="0" fontId="10"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9" fillId="5" borderId="32" xfId="0" applyFont="1" applyFill="1" applyBorder="1" applyAlignment="1">
      <alignment horizontal="center" vertical="center"/>
    </xf>
    <xf numFmtId="0" fontId="8" fillId="0" borderId="0" xfId="0" applyNumberFormat="1" applyFont="1" applyBorder="1" applyAlignment="1">
      <alignment horizontal="center"/>
    </xf>
    <xf numFmtId="0" fontId="10" fillId="0" borderId="33" xfId="0" applyFont="1" applyBorder="1" applyAlignment="1">
      <alignment vertical="center" wrapText="1"/>
    </xf>
    <xf numFmtId="0" fontId="0" fillId="0" borderId="31" xfId="0" quotePrefix="1" applyBorder="1" applyAlignment="1">
      <alignment vertical="center" wrapText="1"/>
    </xf>
    <xf numFmtId="0" fontId="13"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5" fillId="0" borderId="0" xfId="0" applyFont="1" applyBorder="1" applyAlignment="1">
      <alignment vertical="center" wrapText="1"/>
    </xf>
    <xf numFmtId="0" fontId="15"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2" fillId="0" borderId="29" xfId="0" applyFont="1" applyBorder="1" applyAlignment="1">
      <alignment vertical="center" wrapText="1"/>
    </xf>
    <xf numFmtId="0" fontId="22" fillId="0" borderId="29" xfId="0" applyFont="1" applyFill="1" applyBorder="1" applyAlignment="1">
      <alignment vertical="center" wrapText="1"/>
    </xf>
    <xf numFmtId="0" fontId="21"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8" fillId="0" borderId="27" xfId="0" applyNumberFormat="1" applyFont="1" applyBorder="1" applyAlignment="1" applyProtection="1">
      <alignment horizontal="center"/>
      <protection locked="0"/>
    </xf>
    <xf numFmtId="164" fontId="8" fillId="0" borderId="26" xfId="0" applyNumberFormat="1" applyFont="1" applyBorder="1" applyAlignment="1" applyProtection="1">
      <alignment horizontal="center"/>
      <protection locked="0"/>
    </xf>
    <xf numFmtId="0" fontId="9"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1" fillId="6" borderId="14" xfId="0" applyFont="1" applyFill="1" applyBorder="1" applyAlignment="1">
      <alignment horizontal="center" vertical="center" wrapText="1"/>
    </xf>
    <xf numFmtId="0" fontId="11" fillId="6" borderId="15" xfId="0" applyFont="1" applyFill="1" applyBorder="1" applyAlignment="1">
      <alignment horizontal="center" vertical="center" wrapText="1"/>
    </xf>
    <xf numFmtId="0" fontId="11" fillId="6" borderId="16"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4" fillId="8" borderId="0" xfId="0" applyFont="1" applyFill="1" applyAlignment="1">
      <alignment horizontal="center" vertical="center" wrapText="1"/>
    </xf>
    <xf numFmtId="0" fontId="14" fillId="7" borderId="0" xfId="0" applyFont="1" applyFill="1" applyAlignment="1">
      <alignment horizontal="center" vertical="center" wrapText="1"/>
    </xf>
    <xf numFmtId="0" fontId="4" fillId="0" borderId="0" xfId="51" applyAlignment="1">
      <alignment vertical="center"/>
    </xf>
    <xf numFmtId="0" fontId="4" fillId="0" borderId="0" xfId="51"/>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www.shutterstock.com/es/pic-371940964/stock-photo-business-woman-writing-blank-probability-list-blue-background.html?src=vjIuC1KlLWGQCtkxoSYLnA-1-66" TargetMode="External"/><Relationship Id="rId12" Type="http://schemas.openxmlformats.org/officeDocument/2006/relationships/hyperlink" Target="http://www.shutterstock.com/es/pic-306093329/stock-photo-business-presentation.html?src=dMmadO6gcBT3_PzzC7mMOQ-1-6" TargetMode="External"/><Relationship Id="rId1" Type="http://schemas.openxmlformats.org/officeDocument/2006/relationships/hyperlink" Target="http://www.shutterstock.com/es/pic-276131699/stock-photo--d-people-standing-in-front-of-three-different-doors-d-image-isolated-white-background.html?src=JwEzRLlI2ChYWjR0NzkQgw-1-11" TargetMode="External"/><Relationship Id="rId2" Type="http://schemas.openxmlformats.org/officeDocument/2006/relationships/hyperlink" Target="https://www.google.com/imgres?imgurl=http://instintologico.com/wp-content/uploads/2013/03/monty_hall.jpg&amp;imgrefurl=http://instintologico.com/problema-de-monty-hall-2/&amp;h=253&amp;w=334&amp;tbnid=py7d0tymQd3mhM:&amp;docid=rdARaC918vVgOM&amp;ei=fe75VrGxOYjbe7CkhNgI&amp;tbm=isch&amp;client=safari&amp;ved=0ahUKEwjx4-S68uTLAhWI7R4KHTASAYsQMwgjKAYwBg" TargetMode="External"/><Relationship Id="rId3" Type="http://schemas.openxmlformats.org/officeDocument/2006/relationships/hyperlink" Target="http://www.shutterstock.com/es/pic-291368564/stock-vector-businessman-solving-find-information-from-books-to-the-problem-vector.html?src=WfaPs426RVUmVGxwUgCf4w-1-94" TargetMode="External"/><Relationship Id="rId4" Type="http://schemas.openxmlformats.org/officeDocument/2006/relationships/hyperlink" Target="https://www.google.com/imgres?imgurl=http://www.estadisticaparatodos.es/taller/montyhall/i/puertas4hn.jpg&amp;imgrefurl=http://www.estadisticaparatodos.es/taller/montyhall/montyhall.html&amp;h=265&amp;w=377&amp;tbnid=FUUs9fPLgN9LpM:&amp;docid=HhE-DMnFT6SnfM&amp;ei=fe75VrGxOYjbe7CkhNgI&amp;tbm=isch&amp;client=safari&amp;ved=0ahUKEwjx4-S68uTLAhWI7R4KHTASAYsQMwgdKAAwAA" TargetMode="External"/><Relationship Id="rId5" Type="http://schemas.openxmlformats.org/officeDocument/2006/relationships/hyperlink" Target="http://www.shutterstock.com/es/pic-232877950/stock-vector-bag-of-marbles.html?src=CchUqTNxR3o8eUkNi4pevA-1-5" TargetMode="External"/><Relationship Id="rId6" Type="http://schemas.openxmlformats.org/officeDocument/2006/relationships/hyperlink" Target="http://www.shutterstock.com/es/pic-325255490/stock-vector-business-illustration-businessmen-discussing-infographic.html?src=25EunjlDl6ALomZSa7Hizw-1-94" TargetMode="External"/><Relationship Id="rId7" Type="http://schemas.openxmlformats.org/officeDocument/2006/relationships/hyperlink" Target="http://www.shutterstock.com/es/pic-253752745/stock-vector-vector-flat-concept-image-on-decision-making-by-chance-with-coin-two-alternatives-choosing-process.html?src=aCn6ayrNIcdFR_yQjqQzBQ-1-21" TargetMode="External"/><Relationship Id="rId8" Type="http://schemas.openxmlformats.org/officeDocument/2006/relationships/hyperlink" Target="http://www.shutterstock.com/es/pic-380006875/stock-vector-vector-red-dices-isolated-on-the-white-background.html?src=SU7p9QUDaE1UAOxDAqbECg-1-50" TargetMode="External"/><Relationship Id="rId9" Type="http://schemas.openxmlformats.org/officeDocument/2006/relationships/hyperlink" Target="http://www.shutterstock.com/es/pic-380006875/stock-vector-vector-red-dices-isolated-on-the-white-background.html?src=SU7p9QUDaE1UAOxDAqbECg-1-50" TargetMode="External"/><Relationship Id="rId10" Type="http://schemas.openxmlformats.org/officeDocument/2006/relationships/hyperlink" Target="http://www.shutterstock.com/es/pic-178634129/stock-photo-high-iq-smart-kid-doing-complex-math-on-black-chalkboard.html?src=_Eb9ISW3zQxNnKM6-yEOjw-1-78" TargetMode="Externa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B14" sqref="B14"/>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25" thickBot="1">
      <c r="A1" s="1"/>
      <c r="B1" s="1"/>
      <c r="C1" s="1"/>
      <c r="D1" s="1"/>
      <c r="F1" s="1"/>
      <c r="G1" s="1"/>
      <c r="H1" s="38"/>
      <c r="I1" s="38"/>
      <c r="J1" s="14"/>
      <c r="K1" s="14"/>
      <c r="L1" s="2" t="s">
        <v>5</v>
      </c>
      <c r="M1" s="2" t="str">
        <f>CONCATENATE('Definición técnica de imagenes'!$B$1," ",$G$5)</f>
        <v>Ubicación de la imagen en el recurso F7</v>
      </c>
    </row>
    <row r="2" spans="1:16" ht="15.75">
      <c r="A2" s="1"/>
      <c r="B2" s="3" t="s">
        <v>121</v>
      </c>
      <c r="C2" s="84" t="s">
        <v>21</v>
      </c>
      <c r="D2" s="85"/>
      <c r="F2" s="77" t="s">
        <v>0</v>
      </c>
      <c r="G2" s="78"/>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c r="A3" s="1"/>
      <c r="B3" s="4" t="s">
        <v>8</v>
      </c>
      <c r="C3" s="86">
        <v>9</v>
      </c>
      <c r="D3" s="87"/>
      <c r="F3" s="79"/>
      <c r="G3" s="80"/>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5.75">
      <c r="A4" s="1"/>
      <c r="B4" s="4" t="s">
        <v>54</v>
      </c>
      <c r="C4" s="86" t="s">
        <v>191</v>
      </c>
      <c r="D4" s="87"/>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5" thickBot="1">
      <c r="A5" s="1"/>
      <c r="B5" s="6" t="s">
        <v>1</v>
      </c>
      <c r="C5" s="88"/>
      <c r="D5" s="89"/>
      <c r="E5" s="5"/>
      <c r="F5" s="37" t="str">
        <f>IF(G4="Recurso","Motor del recurso","")</f>
        <v>Motor del recurso</v>
      </c>
      <c r="G5" s="61" t="s">
        <v>135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3"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5" thickBot="1">
      <c r="A8" s="9"/>
      <c r="B8" s="9"/>
      <c r="C8" s="9"/>
      <c r="D8" s="10"/>
      <c r="E8" s="10"/>
      <c r="F8" s="81" t="s">
        <v>62</v>
      </c>
      <c r="G8" s="82"/>
      <c r="H8" s="82"/>
      <c r="I8" s="83"/>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F7</v>
      </c>
      <c r="F9" s="57" t="s">
        <v>61</v>
      </c>
      <c r="G9" s="57" t="s">
        <v>59</v>
      </c>
      <c r="H9" s="57" t="s">
        <v>60</v>
      </c>
      <c r="I9" s="57" t="s">
        <v>114</v>
      </c>
      <c r="J9" s="18" t="s">
        <v>6</v>
      </c>
      <c r="K9" s="19" t="s">
        <v>7</v>
      </c>
      <c r="O9" s="2" t="str">
        <f>'Definición técnica de imagenes'!A11</f>
        <v>M10B</v>
      </c>
    </row>
    <row r="10" spans="1:16" s="11" customFormat="1" ht="15">
      <c r="A10" s="12" t="str">
        <f>IF(OR(B10&lt;&gt;"",J10&lt;&gt;""),"IMG01","")</f>
        <v>IMG01</v>
      </c>
      <c r="B10" s="108" t="s">
        <v>192</v>
      </c>
      <c r="C10" s="20" t="str">
        <f t="shared" ref="C10:C41" si="0">IF(OR(B10&lt;&gt;"",J10&lt;&gt;""),IF($G$4="Recurso",CONCATENATE($G$4," ",$G$5),$G$4),"")</f>
        <v>Recurso F7</v>
      </c>
      <c r="D10" s="63" t="s">
        <v>187</v>
      </c>
      <c r="E10" s="63" t="s">
        <v>150</v>
      </c>
      <c r="F10" s="13" t="str">
        <f t="shared" ref="F10" ca="1" si="1">IF(OR(B10&lt;&gt;"",J10&lt;&gt;""),CONCATENATE($C$7,"_",$A10,IF($G$4="Cuaderno de Estudio","_small",CONCATENATE(IF(I10="","","n"),IF(LEFT($G$5,1)="F",".jpg",".png")))),"")</f>
        <v>MA_09_13_REC170_IMG01.jpg</v>
      </c>
      <c r="G10" s="13" t="str">
        <f ca="1">IF($F10&lt;&gt;"",IF($G$4="Recurso",VLOOKUP($E10,OFFSET('Definición técnica de imagenes'!$A$1,MATCH($G$5,'Definición técnica de imagenes'!$A$1:$A$104,0)-1,1,COUNTIF('Definición técnica de imagenes'!$A$3:$A$102,$G$5),5),5,FALSE),'Definición técnica de imagenes'!$F$16),"")</f>
        <v>350 x 230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188</v>
      </c>
      <c r="K10" s="64" t="s">
        <v>189</v>
      </c>
      <c r="O10" s="2" t="str">
        <f>'Definición técnica de imagenes'!A12</f>
        <v>M12D</v>
      </c>
    </row>
    <row r="11" spans="1:16" s="11" customFormat="1" ht="14" customHeight="1">
      <c r="A11" s="12" t="str">
        <f t="shared" ref="A11:A18" si="3">IF(OR(B11&lt;&gt;"",J11&lt;&gt;""),CONCATENATE(LEFT(A10,3),IF(MID(A10,4,2)+1&lt;10,CONCATENATE("0",MID(A10,4,2)+1))),"")</f>
        <v>IMG02</v>
      </c>
      <c r="B11" s="109" t="s">
        <v>195</v>
      </c>
      <c r="C11" s="20" t="str">
        <f t="shared" si="0"/>
        <v>Recurso F7</v>
      </c>
      <c r="D11" s="63" t="s">
        <v>187</v>
      </c>
      <c r="E11" s="63" t="s">
        <v>155</v>
      </c>
      <c r="F11" s="13" t="str">
        <f t="shared" ref="F11:F74" ca="1" si="4">IF(OR(B11&lt;&gt;"",J11&lt;&gt;""),CONCATENATE($C$7,"_",$A11,IF($G$4="Cuaderno de Estudio","_small",CONCATENATE(IF(I11="","","n"),IF(LEFT($G$5,1)="F",".jpg",".png")))),"")</f>
        <v>MA_09_13_REC170_IMG02n.jpg</v>
      </c>
      <c r="G11" s="13" t="str">
        <f ca="1">IF($F11&lt;&gt;"",IF($G$4="Recurso",VLOOKUP($E11,OFFSET('Definición técnica de imagenes'!$A$1,MATCH($G$5,'Definición técnica de imagenes'!$A$1:$A$104,0)-1,1,COUNTIF('Definición técnica de imagenes'!$A$3:$A$102,$G$5),5),5,FALSE),'Definición técnica de imagenes'!$F$16),"")</f>
        <v>320 x 480 px</v>
      </c>
      <c r="H11" s="13" t="str">
        <f t="shared" ref="H11:H74" ca="1" si="5">IF(AND(I11&lt;&gt;"",I11&lt;&gt;0),IF(OR(B11&lt;&gt;"",J11&lt;&gt;""),CONCATENATE($C$7,"_",$A11,IF($G$4="Cuaderno de Estudio","_zoom",CONCATENATE("a",IF(LEFT($G$5,1)="F",".jpg",".png")))),""),"")</f>
        <v>MA_09_13_REC170_IMG02a.jpg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4" t="s">
        <v>193</v>
      </c>
      <c r="K11" s="65" t="s">
        <v>194</v>
      </c>
      <c r="O11" s="2" t="str">
        <f>'Definición técnica de imagenes'!A13</f>
        <v>M101</v>
      </c>
    </row>
    <row r="12" spans="1:16" s="11" customFormat="1" ht="15">
      <c r="A12" s="12" t="str">
        <f t="shared" si="3"/>
        <v>IMG03</v>
      </c>
      <c r="B12" s="108" t="s">
        <v>216</v>
      </c>
      <c r="C12" s="20" t="str">
        <f t="shared" si="0"/>
        <v>Recurso F7</v>
      </c>
      <c r="D12" s="63" t="s">
        <v>187</v>
      </c>
      <c r="E12" s="63" t="s">
        <v>155</v>
      </c>
      <c r="F12" s="13" t="str">
        <f t="shared" ca="1" si="4"/>
        <v>MA_09_13_REC170_IMG03n.jpg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5"/>
        <v>MA_09_13_REC170_IMG03a.jpg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t="s">
        <v>196</v>
      </c>
      <c r="K12" s="64" t="s">
        <v>197</v>
      </c>
      <c r="O12" s="2" t="str">
        <f>'Definición técnica de imagenes'!A18</f>
        <v>Diaporama F1</v>
      </c>
    </row>
    <row r="13" spans="1:16" s="11" customFormat="1" ht="26">
      <c r="A13" s="12" t="str">
        <f t="shared" si="3"/>
        <v>IMG04</v>
      </c>
      <c r="B13" s="108" t="s">
        <v>217</v>
      </c>
      <c r="C13" s="20" t="str">
        <f t="shared" si="0"/>
        <v>Recurso F7</v>
      </c>
      <c r="D13" s="63" t="s">
        <v>187</v>
      </c>
      <c r="E13" s="63" t="s">
        <v>155</v>
      </c>
      <c r="F13" s="13" t="str">
        <f t="shared" ca="1" si="4"/>
        <v>MA_09_13_REC170_IMG04n.jpg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MA_09_13_REC170_IMG04a.jpg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t="s">
        <v>208</v>
      </c>
      <c r="K13" s="64" t="s">
        <v>198</v>
      </c>
      <c r="O13" s="2" t="str">
        <f>'Definición técnica de imagenes'!A19</f>
        <v>F4</v>
      </c>
    </row>
    <row r="14" spans="1:16" s="11" customFormat="1" ht="15">
      <c r="A14" s="12" t="str">
        <f t="shared" si="3"/>
        <v>IMG05</v>
      </c>
      <c r="B14" s="108" t="s">
        <v>218</v>
      </c>
      <c r="C14" s="20" t="str">
        <f t="shared" si="0"/>
        <v>Recurso F7</v>
      </c>
      <c r="D14" s="63" t="s">
        <v>187</v>
      </c>
      <c r="E14" s="63" t="s">
        <v>150</v>
      </c>
      <c r="F14" s="13" t="str">
        <f t="shared" ca="1" si="4"/>
        <v>MA_09_13_REC170_IMG05.jpg</v>
      </c>
      <c r="G14" s="13" t="str">
        <f ca="1">IF($F14&lt;&gt;"",IF($G$4="Recurso",VLOOKUP($E14,OFFSET('Definición técnica de imagenes'!$A$1,MATCH($G$5,'Definición técnica de imagenes'!$A$1:$A$104,0)-1,1,COUNTIF('Definición técnica de imagenes'!$A$3:$A$102,$G$5),5),5,FALSE),'Definición técnica de imagenes'!$F$16),"")</f>
        <v>350 x 230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t="s">
        <v>209</v>
      </c>
      <c r="K14" s="64" t="s">
        <v>199</v>
      </c>
      <c r="O14" s="2" t="str">
        <f>'Definición técnica de imagenes'!A22</f>
        <v>F6</v>
      </c>
    </row>
    <row r="15" spans="1:16" s="11" customFormat="1" ht="15">
      <c r="A15" s="12" t="str">
        <f t="shared" si="3"/>
        <v>IMG06</v>
      </c>
      <c r="B15" s="108" t="s">
        <v>224</v>
      </c>
      <c r="C15" s="20" t="str">
        <f t="shared" si="0"/>
        <v>Recurso F7</v>
      </c>
      <c r="D15" s="63" t="s">
        <v>207</v>
      </c>
      <c r="E15" s="63" t="s">
        <v>155</v>
      </c>
      <c r="F15" s="13" t="str">
        <f t="shared" ca="1" si="4"/>
        <v>MA_09_13_REC170_IMG06n.jpg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5"/>
        <v>MA_09_13_REC170_IMG06a.jpg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t="s">
        <v>210</v>
      </c>
      <c r="K15" s="66" t="s">
        <v>200</v>
      </c>
      <c r="O15" s="2" t="str">
        <f>'Definición técnica de imagenes'!A24</f>
        <v>F6B</v>
      </c>
    </row>
    <row r="16" spans="1:16" s="11" customFormat="1" ht="15">
      <c r="A16" s="12" t="str">
        <f t="shared" si="3"/>
        <v>IMG07</v>
      </c>
      <c r="B16" s="108" t="s">
        <v>219</v>
      </c>
      <c r="C16" s="20" t="str">
        <f t="shared" si="0"/>
        <v>Recurso F7</v>
      </c>
      <c r="D16" s="63" t="s">
        <v>207</v>
      </c>
      <c r="E16" s="63" t="s">
        <v>155</v>
      </c>
      <c r="F16" s="13" t="str">
        <f t="shared" ca="1" si="4"/>
        <v>MA_09_13_REC170_IMG07n.jpg</v>
      </c>
      <c r="G16" s="13" t="str">
        <f ca="1">IF($F16&lt;&gt;"",IF($G$4="Recurso",VLOOKUP($E16,OFFSET('Definición técnica de imagenes'!$A$1,MATCH($G$5,'Definición técnica de imagenes'!$A$1:$A$104,0)-1,1,COUNTIF('Definición técnica de imagenes'!$A$3:$A$102,$G$5),5),5,FALSE),'Definición técnica de imagenes'!$F$16),"")</f>
        <v>320 x 480 px</v>
      </c>
      <c r="H16" s="13" t="str">
        <f t="shared" ca="1" si="5"/>
        <v>MA_09_13_REC170_IMG07a.jpg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67" t="s">
        <v>211</v>
      </c>
      <c r="K16" s="66" t="s">
        <v>201</v>
      </c>
      <c r="O16" s="2" t="str">
        <f>'Definición técnica de imagenes'!A25</f>
        <v>F7</v>
      </c>
    </row>
    <row r="17" spans="1:15" s="11" customFormat="1" ht="15">
      <c r="A17" s="12" t="str">
        <f t="shared" si="3"/>
        <v>IMG08</v>
      </c>
      <c r="B17" s="108" t="s">
        <v>220</v>
      </c>
      <c r="C17" s="20" t="str">
        <f t="shared" si="0"/>
        <v>Recurso F7</v>
      </c>
      <c r="D17" s="63" t="s">
        <v>187</v>
      </c>
      <c r="E17" s="63" t="s">
        <v>155</v>
      </c>
      <c r="F17" s="13" t="str">
        <f t="shared" ca="1" si="4"/>
        <v>MA_09_13_REC170_IMG08n.jpg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t="shared" ca="1" si="5"/>
        <v>MA_09_13_REC170_IMG08a.jpg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t="s">
        <v>212</v>
      </c>
      <c r="K17" s="66" t="s">
        <v>202</v>
      </c>
      <c r="O17" s="2" t="str">
        <f>'Definición técnica de imagenes'!A27</f>
        <v>F7B</v>
      </c>
    </row>
    <row r="18" spans="1:15" s="11" customFormat="1" ht="15">
      <c r="A18" s="12" t="str">
        <f t="shared" si="3"/>
        <v>IMG09</v>
      </c>
      <c r="B18" s="108" t="s">
        <v>220</v>
      </c>
      <c r="C18" s="20" t="str">
        <f t="shared" si="0"/>
        <v>Recurso F7</v>
      </c>
      <c r="D18" s="63" t="s">
        <v>187</v>
      </c>
      <c r="E18" s="63" t="s">
        <v>155</v>
      </c>
      <c r="F18" s="13" t="str">
        <f t="shared" ca="1" si="4"/>
        <v>MA_09_13_REC170_IMG09n.jpg</v>
      </c>
      <c r="G18" s="13" t="str">
        <f ca="1">IF($F18&lt;&gt;"",IF($G$4="Recurso",VLOOKUP($E18,OFFSET('Definición técnica de imagenes'!$A$1,MATCH($G$5,'Definición técnica de imagenes'!$A$1:$A$104,0)-1,1,COUNTIF('Definición técnica de imagenes'!$A$3:$A$102,$G$5),5),5,FALSE),'Definición técnica de imagenes'!$F$16),"")</f>
        <v>320 x 480 px</v>
      </c>
      <c r="H18" s="13" t="str">
        <f t="shared" ca="1" si="5"/>
        <v>MA_09_13_REC170_IMG09a.jpg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458 px</v>
      </c>
      <c r="J18" s="66" t="s">
        <v>212</v>
      </c>
      <c r="K18" s="66" t="s">
        <v>203</v>
      </c>
      <c r="O18" s="2" t="str">
        <f>'Definición técnica de imagenes'!A30</f>
        <v>F8</v>
      </c>
    </row>
    <row r="19" spans="1:15" s="11" customFormat="1" ht="15">
      <c r="A19" s="12" t="str">
        <f t="shared" ref="A19:A50" si="6">IF(OR(B19&lt;&gt;"",J19&lt;&gt;""),CONCATENATE(LEFT(A18,3),IF(MID(A18,4,2)+1&lt;10,CONCATENATE("0",MID(A18,4,2)+1),MID(A18,4,2)+1)),"")</f>
        <v>IMG10</v>
      </c>
      <c r="B19" s="108" t="s">
        <v>221</v>
      </c>
      <c r="C19" s="20" t="str">
        <f t="shared" si="0"/>
        <v>Recurso F7</v>
      </c>
      <c r="D19" s="63" t="s">
        <v>187</v>
      </c>
      <c r="E19" s="63" t="s">
        <v>155</v>
      </c>
      <c r="F19" s="13" t="str">
        <f t="shared" ca="1" si="4"/>
        <v>MA_09_13_REC170_IMG10n.jpg</v>
      </c>
      <c r="G19" s="13" t="str">
        <f ca="1">IF($F19&lt;&gt;"",IF($G$4="Recurso",VLOOKUP($E19,OFFSET('Definición técnica de imagenes'!$A$1,MATCH($G$5,'Definición técnica de imagenes'!$A$1:$A$104,0)-1,1,COUNTIF('Definición técnica de imagenes'!$A$3:$A$102,$G$5),5),5,FALSE),'Definición técnica de imagenes'!$F$16),"")</f>
        <v>320 x 480 px</v>
      </c>
      <c r="H19" s="13" t="str">
        <f t="shared" ca="1" si="5"/>
        <v>MA_09_13_REC170_IMG10a.jpg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458 px</v>
      </c>
      <c r="J19" s="67" t="s">
        <v>213</v>
      </c>
      <c r="K19" s="66" t="s">
        <v>204</v>
      </c>
      <c r="O19" s="2" t="str">
        <f>'Definición técnica de imagenes'!A31</f>
        <v>F10</v>
      </c>
    </row>
    <row r="20" spans="1:15" s="11" customFormat="1" ht="27">
      <c r="A20" s="12" t="str">
        <f t="shared" si="6"/>
        <v>IMG11</v>
      </c>
      <c r="B20" s="109" t="s">
        <v>222</v>
      </c>
      <c r="C20" s="20" t="str">
        <f t="shared" si="0"/>
        <v>Recurso F7</v>
      </c>
      <c r="D20" s="63" t="s">
        <v>187</v>
      </c>
      <c r="E20" s="63" t="s">
        <v>155</v>
      </c>
      <c r="F20" s="13" t="str">
        <f t="shared" ca="1" si="4"/>
        <v>MA_09_13_REC170_IMG11n.jpg</v>
      </c>
      <c r="G20" s="13" t="str">
        <f ca="1">IF($F20&lt;&gt;"",IF($G$4="Recurso",VLOOKUP($E20,OFFSET('Definición técnica de imagenes'!$A$1,MATCH($G$5,'Definición técnica de imagenes'!$A$1:$A$104,0)-1,1,COUNTIF('Definición técnica de imagenes'!$A$3:$A$102,$G$5),5),5,FALSE),'Definición técnica de imagenes'!$F$16),"")</f>
        <v>320 x 480 px</v>
      </c>
      <c r="H20" s="13" t="str">
        <f t="shared" ca="1" si="5"/>
        <v>MA_09_13_REC170_IMG11a.jpg</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458 px</v>
      </c>
      <c r="J20" s="64" t="s">
        <v>214</v>
      </c>
      <c r="K20" s="66" t="s">
        <v>205</v>
      </c>
      <c r="O20" s="2" t="str">
        <f>'Definición técnica de imagenes'!A32</f>
        <v>F10B</v>
      </c>
    </row>
    <row r="21" spans="1:15" s="11" customFormat="1" ht="39">
      <c r="A21" s="12" t="str">
        <f t="shared" si="6"/>
        <v>IMG12</v>
      </c>
      <c r="B21" s="108" t="s">
        <v>223</v>
      </c>
      <c r="C21" s="20" t="str">
        <f t="shared" si="0"/>
        <v>Recurso F7</v>
      </c>
      <c r="D21" s="63" t="s">
        <v>187</v>
      </c>
      <c r="E21" s="63" t="s">
        <v>155</v>
      </c>
      <c r="F21" s="13" t="str">
        <f t="shared" ca="1" si="4"/>
        <v>MA_09_13_REC170_IMG12n.jpg</v>
      </c>
      <c r="G21" s="13" t="str">
        <f ca="1">IF($F21&lt;&gt;"",IF($G$4="Recurso",VLOOKUP($E21,OFFSET('Definición técnica de imagenes'!$A$1,MATCH($G$5,'Definición técnica de imagenes'!$A$1:$A$104,0)-1,1,COUNTIF('Definición técnica de imagenes'!$A$3:$A$102,$G$5),5),5,FALSE),'Definición técnica de imagenes'!$F$16),"")</f>
        <v>320 x 480 px</v>
      </c>
      <c r="H21" s="13" t="str">
        <f t="shared" ca="1" si="5"/>
        <v>MA_09_13_REC170_IMG12a.jpg</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458 px</v>
      </c>
      <c r="J21" s="66" t="s">
        <v>215</v>
      </c>
      <c r="K21" s="66" t="s">
        <v>206</v>
      </c>
      <c r="O21" s="2" t="str">
        <f>'Definición técnica de imagenes'!A33</f>
        <v>F11</v>
      </c>
    </row>
    <row r="22" spans="1:15" s="11" customFormat="1">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8"/>
      <c r="O22" s="2" t="str">
        <f>'Definición técnica de imagenes'!A34</f>
        <v>F12</v>
      </c>
    </row>
    <row r="23" spans="1:15" s="11" customFormat="1" ht="1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1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1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1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1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ht="1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ht="1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9"/>
      <c r="K37" s="65"/>
    </row>
    <row r="38" spans="1:15" s="11" customFormat="1" ht="1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0"/>
      <c r="K38" s="65"/>
    </row>
    <row r="39" spans="1:15" s="11" customFormat="1" ht="1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ht="1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ht="1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ht="1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ht="1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ht="1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ht="1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ht="1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ht="1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ht="1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ht="1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ht="1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ht="1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ht="1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ht="1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ht="1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ht="1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ht="1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ht="1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ht="1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ht="1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ht="1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ht="1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ht="1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ht="1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ht="1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ht="1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ht="1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ht="1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ht="1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ht="1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ht="1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ht="1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ht="1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ht="1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ht="1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ht="1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ht="1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ht="1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ht="1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ht="1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ht="1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ht="1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ht="1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ht="1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ht="1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ht="1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ht="1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ht="1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ht="1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ht="1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ht="1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ht="1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ht="1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ht="1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ht="1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ht="1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ht="1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ht="1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ht="1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ht="1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ht="1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ht="1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ht="1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ht="1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ht="1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ht="1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ht="1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ht="1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hyperlinks>
    <hyperlink ref="B10" r:id="rId1"/>
    <hyperlink ref="B11" r:id="rId2"/>
    <hyperlink ref="B12" r:id="rId3"/>
    <hyperlink ref="B13" r:id="rId4"/>
    <hyperlink ref="B21" r:id="rId5"/>
    <hyperlink ref="B20" r:id="rId6"/>
    <hyperlink ref="B19" r:id="rId7"/>
    <hyperlink ref="B18" r:id="rId8"/>
    <hyperlink ref="B17" r:id="rId9"/>
    <hyperlink ref="B16" r:id="rId10"/>
    <hyperlink ref="B15" r:id="rId11"/>
    <hyperlink ref="B14" r:id="rId1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25" thickBot="1">
      <c r="A1" s="92" t="s">
        <v>38</v>
      </c>
      <c r="B1" s="93"/>
      <c r="C1" s="93"/>
      <c r="D1" s="93"/>
      <c r="E1" s="93"/>
      <c r="F1" s="94"/>
    </row>
    <row r="2" spans="1:11">
      <c r="A2" s="30" t="s">
        <v>42</v>
      </c>
      <c r="B2" s="31"/>
      <c r="C2" s="95" t="s">
        <v>13</v>
      </c>
      <c r="D2" s="96"/>
      <c r="E2" s="97"/>
      <c r="F2" s="32"/>
    </row>
    <row r="3" spans="1:11" ht="63.25">
      <c r="A3" s="33" t="s">
        <v>43</v>
      </c>
      <c r="B3" s="31"/>
      <c r="C3" s="101" t="s">
        <v>14</v>
      </c>
      <c r="D3" s="102"/>
      <c r="E3" s="103"/>
      <c r="F3" s="32"/>
      <c r="H3" s="22" t="s">
        <v>18</v>
      </c>
      <c r="I3" s="22" t="s">
        <v>19</v>
      </c>
      <c r="J3" s="22" t="s">
        <v>20</v>
      </c>
      <c r="K3" s="22" t="s">
        <v>52</v>
      </c>
    </row>
    <row r="4" spans="1:11" ht="31.75">
      <c r="A4" s="30" t="s">
        <v>44</v>
      </c>
      <c r="B4" s="31"/>
      <c r="C4" s="26" t="s">
        <v>15</v>
      </c>
      <c r="D4" s="25" t="s">
        <v>16</v>
      </c>
      <c r="E4" s="29" t="s">
        <v>17</v>
      </c>
      <c r="F4" s="32"/>
      <c r="H4" s="22" t="s">
        <v>21</v>
      </c>
      <c r="I4" s="22" t="s">
        <v>25</v>
      </c>
      <c r="J4" s="22">
        <v>1</v>
      </c>
      <c r="K4" s="22">
        <v>1</v>
      </c>
    </row>
    <row r="5" spans="1:11" ht="79.5" thickBot="1">
      <c r="A5" s="33" t="s">
        <v>45</v>
      </c>
      <c r="B5" s="31"/>
      <c r="C5" s="28" t="s">
        <v>35</v>
      </c>
      <c r="D5" s="104" t="str">
        <f>CONCATENATE(H21,"_",I21,"_",J21,"_CO")</f>
        <v>LE_07_04_CO</v>
      </c>
      <c r="E5" s="105"/>
      <c r="F5" s="32"/>
      <c r="H5" s="22" t="s">
        <v>22</v>
      </c>
      <c r="I5" s="22" t="s">
        <v>26</v>
      </c>
      <c r="J5" s="22">
        <v>2</v>
      </c>
      <c r="K5" s="22">
        <v>2</v>
      </c>
    </row>
    <row r="6" spans="1:11" ht="32" thickBot="1">
      <c r="A6" s="30" t="s">
        <v>10</v>
      </c>
      <c r="B6" s="31"/>
      <c r="C6" s="31"/>
      <c r="D6" s="31"/>
      <c r="E6" s="31"/>
      <c r="F6" s="32"/>
      <c r="H6" s="22" t="s">
        <v>23</v>
      </c>
      <c r="I6" s="22" t="s">
        <v>27</v>
      </c>
      <c r="J6" s="22">
        <v>3</v>
      </c>
      <c r="K6" s="22">
        <v>3</v>
      </c>
    </row>
    <row r="7" spans="1:11" ht="32" thickBot="1">
      <c r="A7" s="33" t="s">
        <v>11</v>
      </c>
      <c r="B7" s="31"/>
      <c r="C7" s="59" t="s">
        <v>119</v>
      </c>
      <c r="D7" s="90" t="str">
        <f>CONCATENATE("SolicitudGrafica_",D5,".xls")</f>
        <v>SolicitudGrafica_LE_07_04_CO.xls</v>
      </c>
      <c r="E7" s="90"/>
      <c r="F7" s="91"/>
      <c r="H7" s="22" t="s">
        <v>24</v>
      </c>
      <c r="I7" s="22" t="s">
        <v>28</v>
      </c>
      <c r="J7" s="22">
        <v>4</v>
      </c>
      <c r="K7" s="22">
        <v>4</v>
      </c>
    </row>
    <row r="8" spans="1:11" ht="47.5">
      <c r="A8" s="33" t="s">
        <v>53</v>
      </c>
      <c r="B8" s="31"/>
      <c r="C8" s="31"/>
      <c r="D8" s="31"/>
      <c r="E8" s="31"/>
      <c r="F8" s="32"/>
      <c r="I8" s="22" t="s">
        <v>29</v>
      </c>
      <c r="J8" s="22">
        <v>5</v>
      </c>
      <c r="K8" s="22">
        <v>5</v>
      </c>
    </row>
    <row r="9" spans="1:11" ht="47.5">
      <c r="A9" s="33" t="s">
        <v>12</v>
      </c>
      <c r="B9" s="31"/>
      <c r="C9" s="31"/>
      <c r="D9" s="31"/>
      <c r="E9" s="31"/>
      <c r="F9" s="32"/>
      <c r="I9" s="22" t="s">
        <v>30</v>
      </c>
      <c r="J9" s="22">
        <v>6</v>
      </c>
      <c r="K9" s="22">
        <v>6</v>
      </c>
    </row>
    <row r="10" spans="1:11" ht="32" thickBot="1">
      <c r="A10" s="34" t="s">
        <v>36</v>
      </c>
      <c r="B10" s="35"/>
      <c r="C10" s="35"/>
      <c r="D10" s="35"/>
      <c r="E10" s="35"/>
      <c r="F10" s="36"/>
      <c r="I10" s="22" t="s">
        <v>31</v>
      </c>
      <c r="J10" s="22">
        <v>7</v>
      </c>
      <c r="K10" s="22">
        <v>7</v>
      </c>
    </row>
    <row r="11" spans="1:11">
      <c r="I11" s="22" t="s">
        <v>32</v>
      </c>
      <c r="J11" s="22">
        <v>8</v>
      </c>
      <c r="K11" s="22">
        <v>8</v>
      </c>
    </row>
    <row r="12" spans="1:11" ht="16.25" thickBot="1">
      <c r="I12" s="22" t="s">
        <v>37</v>
      </c>
      <c r="J12" s="22">
        <v>9</v>
      </c>
      <c r="K12" s="22">
        <v>9</v>
      </c>
    </row>
    <row r="13" spans="1:11">
      <c r="A13" s="92" t="s">
        <v>41</v>
      </c>
      <c r="B13" s="93"/>
      <c r="C13" s="93"/>
      <c r="D13" s="93"/>
      <c r="E13" s="93"/>
      <c r="F13" s="94"/>
      <c r="I13" s="22" t="s">
        <v>33</v>
      </c>
      <c r="J13" s="22">
        <v>10</v>
      </c>
      <c r="K13" s="22">
        <v>10</v>
      </c>
    </row>
    <row r="14" spans="1:11" ht="16.25" thickBot="1">
      <c r="A14" s="33"/>
      <c r="B14" s="31"/>
      <c r="C14" s="31"/>
      <c r="D14" s="31"/>
      <c r="E14" s="31"/>
      <c r="F14" s="32"/>
      <c r="I14" s="22" t="s">
        <v>34</v>
      </c>
      <c r="J14" s="22">
        <v>11</v>
      </c>
      <c r="K14" s="22">
        <v>11</v>
      </c>
    </row>
    <row r="15" spans="1:11">
      <c r="A15" s="30" t="s">
        <v>46</v>
      </c>
      <c r="B15" s="31"/>
      <c r="C15" s="95" t="s">
        <v>49</v>
      </c>
      <c r="D15" s="96"/>
      <c r="E15" s="96"/>
      <c r="F15" s="97"/>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8" t="str">
        <f>CONCATENATE(H21,"_",I21,"_",J21,"_",K45)</f>
        <v>LE_07_04_REC10</v>
      </c>
      <c r="E17" s="99"/>
      <c r="F17" s="100"/>
      <c r="J17" s="22">
        <v>14</v>
      </c>
      <c r="K17" s="22">
        <v>14</v>
      </c>
    </row>
    <row r="18" spans="1:11" ht="79.5" thickBot="1">
      <c r="A18" s="33" t="s">
        <v>48</v>
      </c>
      <c r="B18" s="31"/>
      <c r="C18" s="59" t="s">
        <v>120</v>
      </c>
      <c r="D18" s="90" t="str">
        <f>CONCATENATE("SolicitudGrafica_",D17,".xls")</f>
        <v>SolicitudGrafica_LE_07_04_REC10.xls</v>
      </c>
      <c r="E18" s="90"/>
      <c r="F18" s="91"/>
      <c r="J18" s="22">
        <v>15</v>
      </c>
      <c r="K18" s="22">
        <v>15</v>
      </c>
    </row>
    <row r="19" spans="1:11">
      <c r="A19" s="30" t="s">
        <v>10</v>
      </c>
      <c r="B19" s="31"/>
      <c r="C19" s="31"/>
      <c r="D19" s="31"/>
      <c r="E19" s="31"/>
      <c r="F19" s="32"/>
      <c r="H19" s="22">
        <v>3</v>
      </c>
      <c r="J19" s="22">
        <v>16</v>
      </c>
      <c r="K19" s="22">
        <v>16</v>
      </c>
    </row>
    <row r="20" spans="1:11" ht="63.7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7" t="s">
        <v>56</v>
      </c>
      <c r="B1" s="107" t="s">
        <v>149</v>
      </c>
      <c r="C1" s="107" t="s">
        <v>63</v>
      </c>
      <c r="D1" s="107" t="s">
        <v>64</v>
      </c>
      <c r="E1" s="107" t="s">
        <v>5</v>
      </c>
      <c r="F1" s="107" t="s">
        <v>65</v>
      </c>
      <c r="G1" s="107" t="s">
        <v>66</v>
      </c>
      <c r="H1" s="106" t="s">
        <v>68</v>
      </c>
      <c r="I1" s="106"/>
    </row>
    <row r="2" spans="1:10">
      <c r="A2" s="107"/>
      <c r="B2" s="107"/>
      <c r="C2" s="107"/>
      <c r="D2" s="107"/>
      <c r="E2" s="107"/>
      <c r="F2" s="107"/>
      <c r="G2" s="107"/>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2"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6" customFormat="1" ht="14.75" customHeight="1">
      <c r="A15" s="74" t="s">
        <v>96</v>
      </c>
      <c r="B15" s="74"/>
      <c r="C15" s="74" t="s">
        <v>97</v>
      </c>
      <c r="D15" s="75" t="s">
        <v>98</v>
      </c>
      <c r="E15" s="74" t="s">
        <v>93</v>
      </c>
      <c r="F15" s="74" t="s">
        <v>117</v>
      </c>
      <c r="G15" s="74"/>
      <c r="H15" s="75" t="s">
        <v>122</v>
      </c>
      <c r="I15" s="74"/>
      <c r="J15" s="76"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1"/>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1"/>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1.75">
      <c r="A44" s="54" t="s">
        <v>111</v>
      </c>
      <c r="B44" s="54"/>
      <c r="C44" s="55" t="s">
        <v>129</v>
      </c>
      <c r="D44" s="56" t="s">
        <v>161</v>
      </c>
      <c r="E44" s="55"/>
      <c r="F44" s="55"/>
    </row>
    <row r="45" spans="1:9">
      <c r="A45" s="54" t="s">
        <v>112</v>
      </c>
      <c r="B45" s="54"/>
      <c r="C45" s="55" t="s">
        <v>130</v>
      </c>
      <c r="D45" s="56" t="s">
        <v>131</v>
      </c>
      <c r="E45" s="55"/>
      <c r="F45" s="55"/>
    </row>
    <row r="46" spans="1:9" ht="47.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Yeison  Sanchez</cp:lastModifiedBy>
  <dcterms:created xsi:type="dcterms:W3CDTF">2014-07-01T23:43:25Z</dcterms:created>
  <dcterms:modified xsi:type="dcterms:W3CDTF">2016-03-29T03:30:40Z</dcterms:modified>
</cp:coreProperties>
</file>