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3760" windowHeight="145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I11" i="1"/>
  <c r="F11" i="1"/>
  <c r="G11" i="1"/>
  <c r="H11" i="1"/>
  <c r="I12" i="1"/>
  <c r="F12" i="1"/>
  <c r="G12" i="1"/>
  <c r="H12" i="1"/>
  <c r="A13" i="1"/>
  <c r="I13" i="1"/>
  <c r="F13" i="1"/>
  <c r="G13" i="1"/>
  <c r="H13" i="1"/>
  <c r="A14" i="1"/>
  <c r="I14" i="1"/>
  <c r="F14" i="1"/>
  <c r="G14" i="1"/>
  <c r="H14" i="1"/>
  <c r="I15" i="1"/>
  <c r="F15" i="1"/>
  <c r="G15" i="1"/>
  <c r="H15" i="1"/>
  <c r="A16" i="1"/>
  <c r="I16" i="1"/>
  <c r="F16" i="1"/>
  <c r="G16" i="1"/>
  <c r="H16" i="1"/>
  <c r="I17" i="1"/>
  <c r="F17" i="1"/>
  <c r="G17" i="1"/>
  <c r="H17" i="1"/>
  <c r="I18" i="1"/>
  <c r="F18" i="1"/>
  <c r="G18" i="1"/>
  <c r="H18" i="1"/>
  <c r="A19" i="1"/>
  <c r="I19" i="1"/>
  <c r="F19" i="1"/>
  <c r="G19" i="1"/>
  <c r="H19"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<sst xmlns="http://schemas.openxmlformats.org/spreadsheetml/2006/main" count="259" uniqueCount="168">
  <si>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</si>
  <si>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</si>
  <si>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</si>
  <si>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</si>
  <si>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</si>
  <si>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</si>
  <si>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</si>
  <si>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</si>
  <si>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</si>
  <si>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</si>
  <si>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</si>
  <si>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</si>
  <si>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</si>
  <si>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</si>
  <si>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</si>
  <si>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</si>
  <si>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</si>
  <si>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</si>
  <si>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</si>
  <si>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</si>
  <si>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</si>
  <si>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</si>
  <si>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</si>
  <si>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</si>
  <si>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</si>
  <si>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</si>
  <si>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</si>
  <si>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</si>
  <si>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</si>
  <si>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</si>
  <si>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</si>
  <si>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</si>
  <si>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</si>
  <si>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</si>
  <si>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</si>
  <si>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</si>
  <si>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</si>
  <si>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</si>
  <si>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</si>
  <si>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</si>
  <si>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</si>
  <si>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</si>
  <si>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</si>
  <si>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</si>
  <si>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</si>
  <si>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</si>
  <si>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</si>
  <si>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</si>
  <si>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</si>
  <si>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</si>
  <si>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</si>
  <si>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</si>
  <si>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</si>
  <si>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</si>
  <si>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</si>
  <si>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</si>
  <si>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</si>
  <si>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</si>
  <si>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</si>
  <si>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</si>
  <si>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</si>
  <si>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</si>
  <si>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</si>
  <si>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</si>
  <si>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</si>
  <si>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</si>
  <si>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</si>
  <si>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</si>
  <si>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</si>
  <si>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</si>
  <si>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</si>
  <si>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</si>
  <si>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</si>
  <si>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</si>
  <si>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</si>
  <si>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</si>
  <si>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</si>
  <si>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</si>
  <si>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</si>
  <si>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</si>
  <si>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</si>
  <si>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</si>
  <si>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</si>
  <si>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</si>
  <si>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</si>
  <si>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</si>
  <si>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</si>
  <si>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</si>
  <si>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</si>
  <si>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</si>
  <si>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</si>
  <si>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</si>
  <si>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</si>
  <si>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</si>
  <si>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</si>
  <si>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</si>
  <si>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</si>
  <si>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</si>
  <si>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</si>
  <si>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</si>
  <si>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</si>
  <si>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</si>
  <si>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</si>
  <si>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</si>
  <si>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</si>
  <si>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</si>
  <si>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</si>
  <si>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</si>
  <si>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</si>
  <si>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</si>
  <si>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</si>
  <si>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</si>
  <si>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</si>
  <si>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</si>
  <si>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</si>
  <si>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</si>
  <si>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</si>
  <si>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</si>
  <si>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</si>
  <si>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</si>
  <si>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</si>
  <si>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</si>
  <si>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</si>
  <si>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</si>
  <si>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</si>
  <si>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</si>
  <si>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</si>
  <si>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</si>
  <si>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</si>
  <si>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</si>
  <si>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</si>
  <si>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</si>
  <si>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</si>
  <si>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</si>
  <si>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</si>
  <si>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</si>
  <si>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</si>
  <si>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</si>
  <si>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</si>
  <si>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</si>
  <si>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</si>
  <si>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</si>
  <si>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</si>
  <si>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</si>
  <si>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</si>
  <si>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</si>
  <si>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</si>
  <si>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</si>
  <si>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</si>
  <si>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Johanna Montejo Rozo</t>
  </si>
  <si>
    <t>MA_04_01_CO_REC30</t>
  </si>
  <si>
    <t>F6</t>
  </si>
  <si>
    <t>Ilustración</t>
  </si>
  <si>
    <t>IMG02</t>
  </si>
  <si>
    <t>Determinación por extensión del conjunto de sentidos</t>
  </si>
  <si>
    <t>Determinación por comprensión del conjunto de sentidos</t>
  </si>
  <si>
    <t>IMG03</t>
  </si>
  <si>
    <t>Conjunto de sentidos representado por medio de Diagramas de Venn</t>
  </si>
  <si>
    <t>Pasillo de un hospital donde se ven médicos, enfermeras con sus uniformes y un paciente</t>
  </si>
  <si>
    <t>Conjunto de medicinas representado en Diagrama de Venn</t>
  </si>
  <si>
    <t>IMG06</t>
  </si>
  <si>
    <t>Conjunto G representado en Diagrama de Venn con la fotografía de un gerente.</t>
  </si>
  <si>
    <t xml:space="preserve">Salón de clases con niños y una profesora. En la pizarra se ven algunas explicaciones de matemáticas y sobre las mesas, algunos libros. </t>
  </si>
  <si>
    <t>IMG08</t>
  </si>
  <si>
    <t>Ilustración de un conjunto en Diagrama de Venn en el que se encuentran los nombres y apellidos de algunos estudiantes.</t>
  </si>
  <si>
    <t>IMG09</t>
  </si>
  <si>
    <t>Conjunto de útiles escolares.</t>
  </si>
  <si>
    <t>(Ver la imagen en  Observaciones,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</si>
</sst>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3968750</xdr:colOff>
      <xdr:row>9</xdr:row>
      <xdr:rowOff>500221</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2869" y="1946890"/>
          <a:ext cx="3968750" cy="494030"/>
        </a:xfrm>
        <a:prstGeom prst="rect">
          <a:avLst/>
        </a:prstGeom>
        <a:noFill/>
      </xdr:spPr>
    </xdr:pic>
    <xdr:clientData/>
  </xdr:twoCellAnchor>
  <xdr:twoCellAnchor editAs="oneCell">
    <xdr:from>
      <xdr:col>10</xdr:col>
      <xdr:colOff>0</xdr:colOff>
      <xdr:row>10</xdr:row>
      <xdr:rowOff>0</xdr:rowOff>
    </xdr:from>
    <xdr:to>
      <xdr:col>10</xdr:col>
      <xdr:colOff>1463040</xdr:colOff>
      <xdr:row>10</xdr:row>
      <xdr:rowOff>500223</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32869" y="2282011"/>
          <a:ext cx="1463040" cy="494030"/>
        </a:xfrm>
        <a:prstGeom prst="rect">
          <a:avLst/>
        </a:prstGeom>
        <a:noFill/>
      </xdr:spPr>
    </xdr:pic>
    <xdr:clientData/>
  </xdr:twoCellAnchor>
  <xdr:twoCellAnchor editAs="oneCell">
    <xdr:from>
      <xdr:col>10</xdr:col>
      <xdr:colOff>1047750</xdr:colOff>
      <xdr:row>11</xdr:row>
      <xdr:rowOff>182562</xdr:rowOff>
    </xdr:from>
    <xdr:to>
      <xdr:col>10</xdr:col>
      <xdr:colOff>3327400</xdr:colOff>
      <xdr:row>11</xdr:row>
      <xdr:rowOff>1489392</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06938" y="3159125"/>
          <a:ext cx="2279650" cy="1306830"/>
        </a:xfrm>
        <a:prstGeom prst="rect">
          <a:avLst/>
        </a:prstGeom>
        <a:noFill/>
        <a:ln>
          <a:noFill/>
        </a:ln>
      </xdr:spPr>
    </xdr:pic>
    <xdr:clientData/>
  </xdr:twoCellAnchor>
  <xdr:twoCellAnchor editAs="oneCell">
    <xdr:from>
      <xdr:col>10</xdr:col>
      <xdr:colOff>762000</xdr:colOff>
      <xdr:row>13</xdr:row>
      <xdr:rowOff>111124</xdr:rowOff>
    </xdr:from>
    <xdr:to>
      <xdr:col>10</xdr:col>
      <xdr:colOff>3124835</xdr:colOff>
      <xdr:row>13</xdr:row>
      <xdr:rowOff>1438274</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21188" y="5270499"/>
          <a:ext cx="2362835" cy="1327150"/>
        </a:xfrm>
        <a:prstGeom prst="rect">
          <a:avLst/>
        </a:prstGeom>
        <a:noFill/>
        <a:ln>
          <a:noFill/>
        </a:ln>
      </xdr:spPr>
    </xdr:pic>
    <xdr:clientData/>
  </xdr:twoCellAnchor>
  <xdr:twoCellAnchor editAs="oneCell">
    <xdr:from>
      <xdr:col>10</xdr:col>
      <xdr:colOff>1095375</xdr:colOff>
      <xdr:row>14</xdr:row>
      <xdr:rowOff>63500</xdr:rowOff>
    </xdr:from>
    <xdr:to>
      <xdr:col>10</xdr:col>
      <xdr:colOff>3006725</xdr:colOff>
      <xdr:row>14</xdr:row>
      <xdr:rowOff>2007235</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54563" y="6802438"/>
          <a:ext cx="1911350" cy="1943735"/>
        </a:xfrm>
        <a:prstGeom prst="rect">
          <a:avLst/>
        </a:prstGeom>
        <a:noFill/>
        <a:ln>
          <a:noFill/>
        </a:ln>
      </xdr:spPr>
    </xdr:pic>
    <xdr:clientData/>
  </xdr:twoCellAnchor>
  <xdr:twoCellAnchor editAs="oneCell">
    <xdr:from>
      <xdr:col>10</xdr:col>
      <xdr:colOff>619125</xdr:colOff>
      <xdr:row>16</xdr:row>
      <xdr:rowOff>71438</xdr:rowOff>
    </xdr:from>
    <xdr:to>
      <xdr:col>10</xdr:col>
      <xdr:colOff>3576320</xdr:colOff>
      <xdr:row>16</xdr:row>
      <xdr:rowOff>1923733</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78313" y="9548813"/>
          <a:ext cx="2957195" cy="1852295"/>
        </a:xfrm>
        <a:prstGeom prst="rect">
          <a:avLst/>
        </a:prstGeom>
        <a:noFill/>
        <a:ln>
          <a:noFill/>
        </a:ln>
      </xdr:spPr>
    </xdr:pic>
    <xdr:clientData/>
  </xdr:twoCellAnchor>
  <xdr:twoCellAnchor editAs="oneCell">
    <xdr:from>
      <xdr:col>10</xdr:col>
      <xdr:colOff>508000</xdr:colOff>
      <xdr:row>17</xdr:row>
      <xdr:rowOff>87312</xdr:rowOff>
    </xdr:from>
    <xdr:to>
      <xdr:col>10</xdr:col>
      <xdr:colOff>3702685</xdr:colOff>
      <xdr:row>17</xdr:row>
      <xdr:rowOff>2319972</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867188" y="11604625"/>
          <a:ext cx="3194685" cy="22326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selection activeCell="D11" sqref="D11"/>
    </sheetView>
  </sheetViews>
  <sheetFormatPr baseColWidth="10" defaultColWidth="10.83203125" defaultRowHeight="13" x14ac:dyDescent="0"/>
  <cols>
    <col min="1" max="1" width="7.83203125" style="57" customWidth="1"/>
    <col min="2" max="2" width="21" style="57" customWidth="1"/>
    <col min="3" max="3" width="21.1640625" style="57" customWidth="1"/>
    <col min="4" max="4" width="18.5" style="57" customWidth="1"/>
    <col min="5" max="5" width="13.1640625" style="57" customWidth="1"/>
    <col min="6" max="6" width="28.1640625" style="57" customWidth="1"/>
    <col min="7" max="7" width="20.5" style="57" customWidth="1"/>
    <col min="8" max="8" width="28.6640625" style="57" customWidth="1"/>
    <col min="9" max="9" width="20.5" style="57" customWidth="1"/>
    <col min="10" max="10" width="34.83203125" style="60" customWidth="1"/>
    <col min="11" max="11" width="56.5" style="60" customWidth="1"/>
    <col min="12" max="12" width="20.33203125" style="57" customWidth="1"/>
    <col min="13" max="13" width="14.5" style="57" customWidth="1"/>
    <col min="14" max="16384" width="10.83203125" style="57"/>
  </cols>
  <sheetData>
    <row r="1" spans="1:16" ht="16.5" thickBot="1">
      <c r="A1" s="56"/>
      <c r="B1" s="56"/>
      <c r="C1" s="56"/>
      <c r="D1" s="56"/>
      <c r="F1" s="56"/>
      <c r="G1" s="56"/>
      <c r="H1" s="58"/>
      <c r="I1" s="58"/>
      <c r="J1" s="24"/>
      <c r="K1" s="24"/>
    </row>
    <row r="2" spans="1:16" ht="15.75">
      <c r="A2" s="56"/>
      <c r="B2" s="59" t="s">
        <v>0</v>
      </c>
      <c r="C2" s="83" t="s">
        <v>22</v>
      </c>
      <c r="D2" s="84"/>
      <c r="F2" s="76" t="s">
        <v>1</v>
      </c>
      <c r="G2" s="77"/>
      <c r="H2" s="58"/>
      <c r="I2" s="58"/>
      <c r="J2" s="24"/>
    </row>
    <row r="3" spans="1:16" ht="15.75">
      <c r="A3" s="56"/>
      <c r="B3" s="61" t="s">
        <v>9</v>
      </c>
      <c r="C3" s="85">
        <v>4</v>
      </c>
      <c r="D3" s="86"/>
      <c r="F3" s="78"/>
      <c r="G3" s="79"/>
      <c r="H3" s="58"/>
      <c r="I3" s="58"/>
      <c r="J3" s="24"/>
    </row>
    <row r="4" spans="1:16" ht="15.75">
      <c r="A4" s="56"/>
      <c r="B4" s="61" t="s">
        <v>55</v>
      </c>
      <c r="C4" s="85" t="s">
        <v>148</v>
      </c>
      <c r="D4" s="86"/>
      <c r="E4" s="56"/>
      <c r="F4" s="62" t="s">
        <v>56</v>
      </c>
      <c r="G4" s="63" t="s">
        <v>57</v>
      </c>
      <c r="H4" s="58"/>
      <c r="I4" s="58"/>
      <c r="J4" s="24"/>
      <c r="K4" s="24"/>
    </row>
    <row r="5" spans="1:16" ht="16.5" thickBot="1">
      <c r="A5" s="56"/>
      <c r="B5" s="64" t="s">
        <v>2</v>
      </c>
      <c r="C5" s="87" t="s">
        <v>149</v>
      </c>
      <c r="D5" s="88"/>
      <c r="E5" s="56"/>
      <c r="F5" s="65" t="str">
        <f>IF(G4="Recurso","Motor del recurso","")</f>
        <v>Motor del recurso</v>
      </c>
      <c r="G5" s="65" t="s">
        <v>151</v>
      </c>
      <c r="H5" s="58"/>
      <c r="I5" s="66"/>
      <c r="J5" s="24"/>
      <c r="K5" s="24"/>
    </row>
    <row r="6" spans="1:16" ht="16.5" thickBot="1">
      <c r="A6" s="56"/>
      <c r="B6" s="56"/>
      <c r="C6" s="56"/>
      <c r="D6" s="56"/>
      <c r="E6" s="67"/>
      <c r="F6" s="56"/>
      <c r="G6" s="56"/>
      <c r="H6" s="58"/>
      <c r="I6" s="58"/>
      <c r="J6" s="24"/>
      <c r="K6" s="24"/>
    </row>
    <row r="7" spans="1:16" ht="15" customHeight="1">
      <c r="A7" s="56"/>
      <c r="B7" s="17" t="s">
        <v>41</v>
      </c>
      <c r="C7" s="1" t="s">
        <v>150</v>
      </c>
      <c r="D7" s="68" t="s">
        <v>40</v>
      </c>
      <c r="F7" s="56"/>
      <c r="G7" s="56"/>
      <c r="H7" s="56"/>
      <c r="I7" s="56"/>
      <c r="J7" s="24"/>
      <c r="K7" s="24"/>
    </row>
    <row r="8" spans="1:16" s="73" customFormat="1" ht="16.5" thickBot="1">
      <c r="A8" s="69"/>
      <c r="B8" s="69"/>
      <c r="C8" s="69"/>
      <c r="D8" s="70"/>
      <c r="E8" s="70"/>
      <c r="F8" s="80" t="s">
        <v>63</v>
      </c>
      <c r="G8" s="81"/>
      <c r="H8" s="81"/>
      <c r="I8" s="82"/>
      <c r="J8" s="71"/>
      <c r="K8" s="72"/>
      <c r="L8" s="57"/>
      <c r="M8" s="57"/>
      <c r="N8" s="57"/>
      <c r="O8" s="57"/>
      <c r="P8" s="57"/>
    </row>
    <row r="9" spans="1:16" ht="26.25" thickBot="1">
      <c r="A9" s="15" t="s">
        <v>3</v>
      </c>
      <c r="B9" s="7" t="s">
        <v>10</v>
      </c>
      <c r="C9" s="6" t="s">
        <v>4</v>
      </c>
      <c r="D9" s="6" t="s">
        <v>5</v>
      </c>
      <c r="E9" s="6" t="s">
        <v>6</v>
      </c>
      <c r="F9" s="49" t="s">
        <v>62</v>
      </c>
      <c r="G9" s="49" t="s">
        <v>60</v>
      </c>
      <c r="H9" s="49" t="s">
        <v>61</v>
      </c>
      <c r="I9" s="49" t="s">
        <v>138</v>
      </c>
      <c r="J9" s="7" t="s">
        <v>7</v>
      </c>
      <c r="K9" s="8" t="s">
        <v>8</v>
      </c>
    </row>
    <row r="10" spans="1:16" s="72" customFormat="1" ht="40.5">
      <c r="A10" s="2" t="str">
        <f>IF(OR(B10&lt;&gt;"",J10&lt;&gt;""),"IMG01","")</f>
        <v>IMG01</v>
      </c>
      <c r="B10" s="9" t="s">
        <v>167</v>
      </c>
      <c r="C10" s="9" t="str">
        <f>IF(OR(B10&lt;&gt;"",J10&lt;&gt;""),IF($G$4="Recurso",CONCATENATE($G$4," ",$G$5),$G$4),"")</f>
        <v>Recurso F6</v>
      </c>
      <c r="D10" s="3" t="s">
        <v>152</v>
      </c>
      <c r="E10" s="3" t="s">
        <v>147</v>
      </c>
      <c r="F10" s="3" t="str">
        <f>IF(OR(B10&lt;&gt;"",J10&lt;&gt;""),CONCATENATE($C$7,"_",$A10,IF($G$4="Cuaderno de Estudio","_small",CONCATENATE(IF(I10="","","n"),IF(LEFT($G$5,1)="F",".jpg",".png")))),"")</f>
        <v>MA_04_01_CO_REC30_IMG01.jpg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154</v>
      </c>
      <c r="K10" s="4"/>
    </row>
    <row r="11" spans="1:16" s="72" customFormat="1" ht="40.5">
      <c r="A11" s="2" t="s">
        <v>153</v>
      </c>
      <c r="B11" s="9" t="s">
        <v>167</v>
      </c>
      <c r="C11" s="9" t="str">
        <f t="shared" ref="C11:C22" si="0">IF(OR(B11&lt;&gt;"",J11&lt;&gt;""),IF($G$4="Recurso",CONCATENATE($G$4," ",$G$5),$G$4),"")</f>
        <v>Recurso F6</v>
      </c>
      <c r="D11" s="3" t="s">
        <v>152</v>
      </c>
      <c r="E11" s="3" t="s">
        <v>147</v>
      </c>
      <c r="F11" s="3" t="str">
        <f t="shared" ref="F11:F74" si="1">IF(OR(B11&lt;&gt;"",J11&lt;&gt;""),CONCATENATE($C$7,"_",$A11,IF($G$4="Cuaderno de Estudio","_small",CONCATENATE(IF(I11="","","n"),IF(LEFT($G$5,1)="F",".jpg",".png")))),"")</f>
        <v>MA_04_01_CO_REC30_IMG02.jpg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10" t="s">
        <v>155</v>
      </c>
      <c r="K11" s="3"/>
    </row>
    <row r="12" spans="1:16" s="72" customFormat="1" ht="131.25" customHeight="1">
      <c r="A12" s="2" t="s">
        <v>156</v>
      </c>
      <c r="B12" s="9" t="s">
        <v>167</v>
      </c>
      <c r="C12" s="9" t="str">
        <f t="shared" si="0"/>
        <v>Recurso F6</v>
      </c>
      <c r="D12" s="3" t="s">
        <v>152</v>
      </c>
      <c r="E12" s="3" t="s">
        <v>147</v>
      </c>
      <c r="F12" s="3" t="str">
        <f t="shared" si="1"/>
        <v>MA_04_01_CO_REC30_IMG03.jpg</v>
      </c>
      <c r="G12" s="3" t="str">
        <f>IF(F12&lt;&gt;"",IF($G$4="Recurso",IF(LEFT($G$5,1)="M",VLOOKUP($G$5,'Definición técnica de imagenes'!$A$3:$G$17,5,FALSE),IF($G$5="F1",'Definición técnica de imagenes'!$E$15,'Definición técnica de imagenes'!$F$13)),'Definición técnica de imagenes'!$E$16),"")</f>
        <v>800 x 460 px</v>
      </c>
      <c r="H12" s="3" t="str">
        <f t="shared" si="2"/>
        <v/>
      </c>
      <c r="I12" s="3" t="str">
        <f>IF(OR(B12&lt;&gt;"",J12&lt;&gt;""),IF($G$4="Recurso",IF(LEFT($G$5,1)="M",VLOOKUP($G$5,'Definición técnica de imagenes'!$A$3:$G$17,6,FALSE),IF($G$5="F1","","")),'Definición técnica de imagenes'!$F$16),"")</f>
        <v/>
      </c>
      <c r="J12" s="10" t="s">
        <v>157</v>
      </c>
      <c r="K12" s="4"/>
    </row>
    <row r="13" spans="1:16" s="72" customFormat="1" ht="40.5">
      <c r="A13" s="2" t="str">
        <f t="shared" ref="A13:A30" si="3">IF(OR(B13&lt;&gt;"",J13&lt;&gt;""),CONCATENATE(LEFT(A12,3),IF(MID(A12,4,2)+1&lt;10,CONCATENATE("0",MID(A12,4,2)+1))),"")</f>
        <v>IMG04</v>
      </c>
      <c r="B13" s="10">
        <v>156022655</v>
      </c>
      <c r="C13" s="9" t="str">
        <f t="shared" si="0"/>
        <v>Recurso F6</v>
      </c>
      <c r="D13" s="3" t="s">
        <v>146</v>
      </c>
      <c r="E13" s="52" t="s">
        <v>147</v>
      </c>
      <c r="F13" s="3" t="str">
        <f t="shared" si="1"/>
        <v>MA_04_01_CO_REC30_IMG04.jpg</v>
      </c>
      <c r="G13" s="3" t="str">
        <f>IF(F13&lt;&gt;"",IF($G$4="Recurso",IF(LEFT($G$5,1)="M",VLOOKUP($G$5,'Definición técnica de imagenes'!$A$3:$G$17,5,FALSE),IF($G$5="F1",'Definición técnica de imagenes'!$E$15,'Definición técnica de imagenes'!$F$13)),'Definición técnica de imagenes'!$E$16),"")</f>
        <v>800 x 460 px</v>
      </c>
      <c r="H13" s="3" t="str">
        <f t="shared" si="2"/>
        <v/>
      </c>
      <c r="I13" s="3" t="str">
        <f>IF(OR(B13&lt;&gt;"",J13&lt;&gt;""),IF($G$4="Recurso",IF(LEFT($G$5,1)="M",VLOOKUP($G$5,'Definición técnica de imagenes'!$A$3:$G$17,6,FALSE),IF($G$5="F1","","")),'Definición técnica de imagenes'!$F$16),"")</f>
        <v/>
      </c>
      <c r="J13" s="4" t="s">
        <v>158</v>
      </c>
      <c r="K13" s="4"/>
    </row>
    <row r="14" spans="1:16" s="72" customFormat="1" ht="125" customHeight="1">
      <c r="A14" s="2" t="str">
        <f t="shared" si="3"/>
        <v>IMG05</v>
      </c>
      <c r="B14" s="9" t="s">
        <v>167</v>
      </c>
      <c r="C14" s="9" t="str">
        <f t="shared" si="0"/>
        <v>Recurso F6</v>
      </c>
      <c r="D14" s="52" t="s">
        <v>152</v>
      </c>
      <c r="E14" s="52" t="s">
        <v>147</v>
      </c>
      <c r="F14" s="3" t="str">
        <f t="shared" si="1"/>
        <v>MA_04_01_CO_REC30_IMG05.jpg</v>
      </c>
      <c r="G14" s="3" t="str">
        <f>IF(F14&lt;&gt;"",IF($G$4="Recurso",IF(LEFT($G$5,1)="M",VLOOKUP($G$5,'Definición técnica de imagenes'!$A$3:$G$17,5,FALSE),IF($G$5="F1",'Definición técnica de imagenes'!$E$15,'Definición técnica de imagenes'!$F$13)),'Definición técnica de imagenes'!$E$16),"")</f>
        <v>800 x 460 px</v>
      </c>
      <c r="H14" s="3" t="str">
        <f t="shared" si="2"/>
        <v/>
      </c>
      <c r="I14" s="3" t="str">
        <f>IF(OR(B14&lt;&gt;"",J14&lt;&gt;""),IF($G$4="Recurso",IF(LEFT($G$5,1)="M",VLOOKUP($G$5,'Definición técnica de imagenes'!$A$3:$G$17,6,FALSE),IF($G$5="F1","","")),'Definición técnica de imagenes'!$F$16),"")</f>
        <v/>
      </c>
      <c r="J14" s="53" t="s">
        <v>159</v>
      </c>
      <c r="K14" s="4"/>
    </row>
    <row r="15" spans="1:16" s="72" customFormat="1" ht="162.75" customHeight="1">
      <c r="A15" s="54" t="s">
        <v>160</v>
      </c>
      <c r="B15" s="9" t="s">
        <v>167</v>
      </c>
      <c r="C15" s="9" t="str">
        <f t="shared" si="0"/>
        <v>Recurso F6</v>
      </c>
      <c r="D15" s="52" t="s">
        <v>152</v>
      </c>
      <c r="E15" s="52" t="s">
        <v>147</v>
      </c>
      <c r="F15" s="3" t="str">
        <f t="shared" si="1"/>
        <v>MA_04_01_CO_REC30_IMG06.jpg</v>
      </c>
      <c r="G15" s="3" t="str">
        <f>IF(F15&lt;&gt;"",IF($G$4="Recurso",IF(LEFT($G$5,1)="M",VLOOKUP($G$5,'Definición técnica de imagenes'!$A$3:$G$17,5,FALSE),IF($G$5="F1",'Definición técnica de imagenes'!$E$15,'Definición técnica de imagenes'!$F$13)),'Definición técnica de imagenes'!$E$16),"")</f>
        <v>800 x 460 px</v>
      </c>
      <c r="H15" s="3" t="str">
        <f t="shared" si="2"/>
        <v/>
      </c>
      <c r="I15" s="3" t="str">
        <f>IF(OR(B15&lt;&gt;"",J15&lt;&gt;""),IF($G$4="Recurso",IF(LEFT($G$5,1)="M",VLOOKUP($G$5,'Definición técnica de imagenes'!$A$3:$G$17,6,FALSE),IF($G$5="F1","","")),'Definición técnica de imagenes'!$F$16),"")</f>
        <v/>
      </c>
      <c r="J15" s="55" t="s">
        <v>161</v>
      </c>
      <c r="K15" s="13"/>
    </row>
    <row r="16" spans="1:16" s="72" customFormat="1" ht="53.25" customHeight="1">
      <c r="A16" s="2" t="str">
        <f t="shared" si="3"/>
        <v>IMG07</v>
      </c>
      <c r="B16" s="10">
        <v>109977371</v>
      </c>
      <c r="C16" s="9" t="str">
        <f t="shared" si="0"/>
        <v>Recurso F6</v>
      </c>
      <c r="D16" s="52" t="s">
        <v>146</v>
      </c>
      <c r="E16" s="52" t="s">
        <v>147</v>
      </c>
      <c r="F16" s="3" t="str">
        <f t="shared" si="1"/>
        <v>MA_04_01_CO_REC30_IMG07.jpg</v>
      </c>
      <c r="G16" s="3" t="str">
        <f>IF(F16&lt;&gt;"",IF($G$4="Recurso",IF(LEFT($G$5,1)="M",VLOOKUP($G$5,'Definición técnica de imagenes'!$A$3:$G$17,5,FALSE),IF($G$5="F1",'Definición técnica de imagenes'!$E$15,'Definición técnica de imagenes'!$F$13)),'Definición técnica de imagenes'!$E$16),"")</f>
        <v>800 x 460 px</v>
      </c>
      <c r="H16" s="3" t="str">
        <f t="shared" si="2"/>
        <v/>
      </c>
      <c r="I16" s="3" t="str">
        <f>IF(OR(B16&lt;&gt;"",J16&lt;&gt;""),IF($G$4="Recurso",IF(LEFT($G$5,1)="M",VLOOKUP($G$5,'Definición técnica de imagenes'!$A$3:$G$17,6,FALSE),IF($G$5="F1","","")),'Definición técnica de imagenes'!$F$16),"")</f>
        <v/>
      </c>
      <c r="J16" s="13" t="s">
        <v>162</v>
      </c>
      <c r="K16" s="74"/>
    </row>
    <row r="17" spans="1:11" s="72" customFormat="1" ht="160.5" customHeight="1">
      <c r="A17" s="54" t="s">
        <v>163</v>
      </c>
      <c r="B17" s="9" t="s">
        <v>167</v>
      </c>
      <c r="C17" s="9" t="str">
        <f t="shared" si="0"/>
        <v>Recurso F6</v>
      </c>
      <c r="D17" s="52" t="s">
        <v>152</v>
      </c>
      <c r="E17" s="52" t="s">
        <v>147</v>
      </c>
      <c r="F17" s="3" t="str">
        <f t="shared" si="1"/>
        <v>MA_04_01_CO_REC30_IMG08.jpg</v>
      </c>
      <c r="G17" s="3" t="str">
        <f>IF(F17&lt;&gt;"",IF($G$4="Recurso",IF(LEFT($G$5,1)="M",VLOOKUP($G$5,'Definición técnica de imagenes'!$A$3:$G$17,5,FALSE),IF($G$5="F1",'Definición técnica de imagenes'!$E$15,'Definición técnica de imagenes'!$F$13)),'Definición técnica de imagenes'!$E$16),"")</f>
        <v>800 x 460 px</v>
      </c>
      <c r="H17" s="3" t="str">
        <f t="shared" si="2"/>
        <v/>
      </c>
      <c r="I17" s="3" t="str">
        <f>IF(OR(B17&lt;&gt;"",J17&lt;&gt;""),IF($G$4="Recurso",IF(LEFT($G$5,1)="M",VLOOKUP($G$5,'Definición técnica de imagenes'!$A$3:$G$17,6,FALSE),IF($G$5="F1","","")),'Definición técnica de imagenes'!$F$16),"")</f>
        <v/>
      </c>
      <c r="J17" s="55" t="s">
        <v>164</v>
      </c>
      <c r="K17" s="13"/>
    </row>
    <row r="18" spans="1:11" s="72" customFormat="1" ht="192.75" customHeight="1">
      <c r="A18" s="54" t="s">
        <v>165</v>
      </c>
      <c r="B18" s="9" t="s">
        <v>167</v>
      </c>
      <c r="C18" s="9" t="str">
        <f t="shared" si="0"/>
        <v>Recurso F6</v>
      </c>
      <c r="D18" s="52" t="s">
        <v>152</v>
      </c>
      <c r="E18" s="52" t="s">
        <v>147</v>
      </c>
      <c r="F18" s="3" t="str">
        <f t="shared" si="1"/>
        <v>MA_04_01_CO_REC30_IMG09.jpg</v>
      </c>
      <c r="G18" s="3" t="str">
        <f>IF(F18&lt;&gt;"",IF($G$4="Recurso",IF(LEFT($G$5,1)="M",VLOOKUP($G$5,'Definición técnica de imagenes'!$A$3:$G$17,5,FALSE),IF($G$5="F1",'Definición técnica de imagenes'!$E$15,'Definición técnica de imagenes'!$F$13)),'Definición técnica de imagenes'!$E$16),"")</f>
        <v>800 x 460 px</v>
      </c>
      <c r="H18" s="3" t="str">
        <f t="shared" si="2"/>
        <v/>
      </c>
      <c r="I18" s="3" t="str">
        <f>IF(OR(B18&lt;&gt;"",J18&lt;&gt;""),IF($G$4="Recurso",IF(LEFT($G$5,1)="M",VLOOKUP($G$5,'Definición técnica de imagenes'!$A$3:$G$17,6,FALSE),IF($G$5="F1","","")),'Definición técnica de imagenes'!$F$16),"")</f>
        <v/>
      </c>
      <c r="J18" s="55" t="s">
        <v>166</v>
      </c>
      <c r="K18" s="13"/>
    </row>
    <row r="19" spans="1:11" s="72" customFormat="1" ht="27" customHeight="1">
      <c r="A19" s="2" t="str">
        <f t="shared" si="3"/>
        <v/>
      </c>
      <c r="B19" s="14"/>
      <c r="C19" s="9" t="str">
        <f t="shared" si="0"/>
        <v/>
      </c>
      <c r="D19" s="3"/>
      <c r="E19" s="3"/>
      <c r="F19" s="3" t="str">
        <f t="shared" si="1"/>
        <v/>
      </c>
      <c r="G19" s="3" t="str">
        <f>IF(F19&lt;&gt;"",IF($G$4="Recurso",IF(LEFT($G$5,1)="M",VLOOKUP($G$5,'Definición técnica de imagenes'!$A$3:$G$17,5,FALSE),IF($G$5="F1",'Definición técnica de imagenes'!$E$15,'Definición técnica de imagenes'!$F$13)),'Definición técnica de imagenes'!$E$16),"")</f>
        <v/>
      </c>
      <c r="H19" s="3" t="str">
        <f t="shared" si="2"/>
        <v/>
      </c>
      <c r="I19" s="3" t="str">
        <f>IF(OR(B19&lt;&gt;"",J19&lt;&gt;""),IF($G$4="Recurso",IF(LEFT($G$5,1)="M",VLOOKUP($G$5,'Definición técnica de imagenes'!$A$3:$G$17,6,FALSE),IF($G$5="F1","","")),'Definición técnica de imagenes'!$F$16),"")</f>
        <v/>
      </c>
      <c r="J19" s="13"/>
      <c r="K19" s="74"/>
    </row>
    <row r="20" spans="1:11" s="72" customFormat="1" ht="1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2" customFormat="1" ht="15">
      <c r="A21" s="2" t="str">
        <f t="shared" si="3"/>
        <v/>
      </c>
      <c r="B21" s="75"/>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2" customFormat="1" ht="1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2" customFormat="1" ht="1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2" customFormat="1" ht="1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2" customFormat="1" ht="1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2" customFormat="1" ht="1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2" customFormat="1" ht="1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2" customFormat="1" ht="1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2" customFormat="1" ht="1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2" customFormat="1" ht="1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2" customFormat="1">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2" customFormat="1">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2" customFormat="1">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2" customFormat="1">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2" customFormat="1">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2" customFormat="1">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2" customFormat="1">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2" customFormat="1">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2" customFormat="1">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2" customFormat="1">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2" customFormat="1">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2" customFormat="1">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2" customFormat="1">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2" customFormat="1">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2" customFormat="1">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2" customFormat="1">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2" customFormat="1">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2" customFormat="1">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2" customFormat="1">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2" customFormat="1">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2" customFormat="1">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2" customFormat="1">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2" customFormat="1">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2" customFormat="1">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2" customFormat="1">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2" customFormat="1">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2" customFormat="1">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2" customFormat="1">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2" customFormat="1">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2" customFormat="1">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2" customFormat="1">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2" customFormat="1">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2" customFormat="1">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2" customFormat="1">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2" customFormat="1">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2" customFormat="1">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2" customFormat="1">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2" customFormat="1">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2" customFormat="1">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2" customFormat="1">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2" customFormat="1">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2" customFormat="1">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2" customFormat="1">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2" customFormat="1">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2" customFormat="1">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2" customFormat="1">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2" customFormat="1">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2" customFormat="1">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2" customFormat="1">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2" customFormat="1">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2" customFormat="1">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2" customFormat="1">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2" customFormat="1">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2" customFormat="1">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2" customFormat="1">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2" customFormat="1">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2" customFormat="1">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2" customFormat="1">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2" customFormat="1">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2" customFormat="1">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2" customFormat="1">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2" customFormat="1">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2" customFormat="1">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2" customFormat="1">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2" customFormat="1">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2" customFormat="1">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2" customFormat="1">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2" customFormat="1">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2" customFormat="1">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2" customFormat="1">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2" customFormat="1">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2" customFormat="1">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2" customFormat="1">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2" customFormat="1">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2" customFormat="1">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2" customFormat="1">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2" customFormat="1">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2" customFormat="1">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16" customWidth="1"/>
    <col min="2" max="2" width="10.83203125" style="16"/>
    <col min="3" max="3" width="13.83203125" style="16" customWidth="1"/>
    <col min="4" max="4" width="11.33203125" style="16" customWidth="1"/>
    <col min="5" max="7" width="10.83203125" style="16"/>
    <col min="8" max="11" width="11" style="16" hidden="1" customWidth="1"/>
    <col min="12" max="16384" width="10.83203125" style="16"/>
  </cols>
  <sheetData>
    <row r="1" spans="1:11" ht="16.5" thickBot="1">
      <c r="A1" s="91" t="s">
        <v>39</v>
      </c>
      <c r="B1" s="92"/>
      <c r="C1" s="92"/>
      <c r="D1" s="92"/>
      <c r="E1" s="92"/>
      <c r="F1" s="93"/>
    </row>
    <row r="2" spans="1:11">
      <c r="A2" s="23" t="s">
        <v>43</v>
      </c>
      <c r="B2" s="24"/>
      <c r="C2" s="94" t="s">
        <v>14</v>
      </c>
      <c r="D2" s="95"/>
      <c r="E2" s="96"/>
      <c r="F2" s="25"/>
    </row>
    <row r="3" spans="1:11" ht="63">
      <c r="A3" s="26" t="s">
        <v>44</v>
      </c>
      <c r="B3" s="24"/>
      <c r="C3" s="100" t="s">
        <v>15</v>
      </c>
      <c r="D3" s="101"/>
      <c r="E3" s="102"/>
      <c r="F3" s="25"/>
      <c r="H3" s="16" t="s">
        <v>19</v>
      </c>
      <c r="I3" s="16" t="s">
        <v>20</v>
      </c>
      <c r="J3" s="16" t="s">
        <v>21</v>
      </c>
      <c r="K3" s="16" t="s">
        <v>53</v>
      </c>
    </row>
    <row r="4" spans="1:11" ht="31.5">
      <c r="A4" s="23" t="s">
        <v>45</v>
      </c>
      <c r="B4" s="24"/>
      <c r="C4" s="19" t="s">
        <v>16</v>
      </c>
      <c r="D4" s="18" t="s">
        <v>17</v>
      </c>
      <c r="E4" s="22" t="s">
        <v>18</v>
      </c>
      <c r="F4" s="25"/>
      <c r="H4" s="16" t="s">
        <v>22</v>
      </c>
      <c r="I4" s="16" t="s">
        <v>26</v>
      </c>
      <c r="J4" s="16">
        <v>1</v>
      </c>
      <c r="K4" s="16">
        <v>1</v>
      </c>
    </row>
    <row r="5" spans="1:11" ht="79.5" thickBot="1">
      <c r="A5" s="26" t="s">
        <v>46</v>
      </c>
      <c r="B5" s="24"/>
      <c r="C5" s="21" t="s">
        <v>36</v>
      </c>
      <c r="D5" s="103" t="str">
        <f>CONCATENATE(H21,"_",I21,"_",J21,"_CO")</f>
        <v>LE_07_04_CO</v>
      </c>
      <c r="E5" s="104"/>
      <c r="F5" s="25"/>
      <c r="H5" s="16" t="s">
        <v>23</v>
      </c>
      <c r="I5" s="16" t="s">
        <v>27</v>
      </c>
      <c r="J5" s="16">
        <v>2</v>
      </c>
      <c r="K5" s="16">
        <v>2</v>
      </c>
    </row>
    <row r="6" spans="1:11" ht="32.25" thickBot="1">
      <c r="A6" s="23" t="s">
        <v>11</v>
      </c>
      <c r="B6" s="24"/>
      <c r="C6" s="24"/>
      <c r="D6" s="24"/>
      <c r="E6" s="24"/>
      <c r="F6" s="25"/>
      <c r="H6" s="16" t="s">
        <v>24</v>
      </c>
      <c r="I6" s="16" t="s">
        <v>28</v>
      </c>
      <c r="J6" s="16">
        <v>3</v>
      </c>
      <c r="K6" s="16">
        <v>3</v>
      </c>
    </row>
    <row r="7" spans="1:11" ht="48" thickBot="1">
      <c r="A7" s="26" t="s">
        <v>12</v>
      </c>
      <c r="B7" s="24"/>
      <c r="C7" s="50" t="s">
        <v>144</v>
      </c>
      <c r="D7" s="89" t="str">
        <f>CONCATENATE("SolicitudGrafica_",D5,".xls")</f>
        <v>SolicitudGrafica_LE_07_04_CO.xls</v>
      </c>
      <c r="E7" s="89"/>
      <c r="F7" s="90"/>
      <c r="H7" s="16" t="s">
        <v>25</v>
      </c>
      <c r="I7" s="16" t="s">
        <v>29</v>
      </c>
      <c r="J7" s="16">
        <v>4</v>
      </c>
      <c r="K7" s="16">
        <v>4</v>
      </c>
    </row>
    <row r="8" spans="1:11" ht="47.25">
      <c r="A8" s="26" t="s">
        <v>54</v>
      </c>
      <c r="B8" s="24"/>
      <c r="C8" s="24"/>
      <c r="D8" s="24"/>
      <c r="E8" s="24"/>
      <c r="F8" s="25"/>
      <c r="I8" s="16" t="s">
        <v>30</v>
      </c>
      <c r="J8" s="16">
        <v>5</v>
      </c>
      <c r="K8" s="16">
        <v>5</v>
      </c>
    </row>
    <row r="9" spans="1:11" ht="47.25">
      <c r="A9" s="26" t="s">
        <v>13</v>
      </c>
      <c r="B9" s="24"/>
      <c r="C9" s="24"/>
      <c r="D9" s="24"/>
      <c r="E9" s="24"/>
      <c r="F9" s="25"/>
      <c r="I9" s="16" t="s">
        <v>31</v>
      </c>
      <c r="J9" s="16">
        <v>6</v>
      </c>
      <c r="K9" s="16">
        <v>6</v>
      </c>
    </row>
    <row r="10" spans="1:11" ht="32.25" thickBot="1">
      <c r="A10" s="27" t="s">
        <v>37</v>
      </c>
      <c r="B10" s="28"/>
      <c r="C10" s="28"/>
      <c r="D10" s="28"/>
      <c r="E10" s="28"/>
      <c r="F10" s="29"/>
      <c r="I10" s="16" t="s">
        <v>32</v>
      </c>
      <c r="J10" s="16">
        <v>7</v>
      </c>
      <c r="K10" s="16">
        <v>7</v>
      </c>
    </row>
    <row r="11" spans="1:11">
      <c r="I11" s="16" t="s">
        <v>33</v>
      </c>
      <c r="J11" s="16">
        <v>8</v>
      </c>
      <c r="K11" s="16">
        <v>8</v>
      </c>
    </row>
    <row r="12" spans="1:11" ht="16.5" thickBot="1">
      <c r="I12" s="16" t="s">
        <v>38</v>
      </c>
      <c r="J12" s="16">
        <v>9</v>
      </c>
      <c r="K12" s="16">
        <v>9</v>
      </c>
    </row>
    <row r="13" spans="1:11">
      <c r="A13" s="91" t="s">
        <v>42</v>
      </c>
      <c r="B13" s="92"/>
      <c r="C13" s="92"/>
      <c r="D13" s="92"/>
      <c r="E13" s="92"/>
      <c r="F13" s="93"/>
      <c r="I13" s="16" t="s">
        <v>34</v>
      </c>
      <c r="J13" s="16">
        <v>10</v>
      </c>
      <c r="K13" s="16">
        <v>10</v>
      </c>
    </row>
    <row r="14" spans="1:11" ht="16.5" thickBot="1">
      <c r="A14" s="26"/>
      <c r="B14" s="24"/>
      <c r="C14" s="24"/>
      <c r="D14" s="24"/>
      <c r="E14" s="24"/>
      <c r="F14" s="25"/>
      <c r="I14" s="16" t="s">
        <v>35</v>
      </c>
      <c r="J14" s="16">
        <v>11</v>
      </c>
      <c r="K14" s="16">
        <v>11</v>
      </c>
    </row>
    <row r="15" spans="1:11">
      <c r="A15" s="23" t="s">
        <v>47</v>
      </c>
      <c r="B15" s="24"/>
      <c r="C15" s="94" t="s">
        <v>50</v>
      </c>
      <c r="D15" s="95"/>
      <c r="E15" s="95"/>
      <c r="F15" s="96"/>
      <c r="J15" s="16">
        <v>12</v>
      </c>
      <c r="K15" s="16">
        <v>12</v>
      </c>
    </row>
    <row r="16" spans="1:11" ht="67.25" customHeight="1">
      <c r="A16" s="26" t="s">
        <v>48</v>
      </c>
      <c r="B16" s="24"/>
      <c r="C16" s="19" t="s">
        <v>16</v>
      </c>
      <c r="D16" s="18" t="s">
        <v>17</v>
      </c>
      <c r="E16" s="18" t="s">
        <v>18</v>
      </c>
      <c r="F16" s="20" t="s">
        <v>51</v>
      </c>
      <c r="J16" s="16">
        <v>13</v>
      </c>
      <c r="K16" s="16">
        <v>13</v>
      </c>
    </row>
    <row r="17" spans="1:11" ht="32" customHeight="1" thickBot="1">
      <c r="A17" s="23" t="s">
        <v>45</v>
      </c>
      <c r="B17" s="24"/>
      <c r="C17" s="21" t="s">
        <v>36</v>
      </c>
      <c r="D17" s="97" t="str">
        <f>CONCATENATE(H21,"_",I21,"_",J21,"_",K45)</f>
        <v>LE_07_04_REC10</v>
      </c>
      <c r="E17" s="98"/>
      <c r="F17" s="99"/>
      <c r="J17" s="16">
        <v>14</v>
      </c>
      <c r="K17" s="16">
        <v>14</v>
      </c>
    </row>
    <row r="18" spans="1:11" ht="79.5" thickBot="1">
      <c r="A18" s="26" t="s">
        <v>49</v>
      </c>
      <c r="B18" s="24"/>
      <c r="C18" s="50" t="s">
        <v>145</v>
      </c>
      <c r="D18" s="89" t="str">
        <f>CONCATENATE("SolicitudGrafica_",D17,".xls")</f>
        <v>SolicitudGrafica_LE_07_04_REC10.xls</v>
      </c>
      <c r="E18" s="89"/>
      <c r="F18" s="90"/>
      <c r="J18" s="16">
        <v>15</v>
      </c>
      <c r="K18" s="16">
        <v>15</v>
      </c>
    </row>
    <row r="19" spans="1:11">
      <c r="A19" s="23" t="s">
        <v>11</v>
      </c>
      <c r="B19" s="24"/>
      <c r="C19" s="24"/>
      <c r="D19" s="24"/>
      <c r="E19" s="24"/>
      <c r="F19" s="25"/>
      <c r="H19" s="16">
        <v>3</v>
      </c>
      <c r="J19" s="16">
        <v>16</v>
      </c>
      <c r="K19" s="16">
        <v>16</v>
      </c>
    </row>
    <row r="20" spans="1:11" ht="63.75" thickBot="1">
      <c r="A20" s="27" t="s">
        <v>52</v>
      </c>
      <c r="B20" s="28"/>
      <c r="C20" s="28"/>
      <c r="D20" s="28"/>
      <c r="E20" s="28"/>
      <c r="F20" s="29"/>
      <c r="H20" s="16">
        <v>4</v>
      </c>
      <c r="I20" s="16">
        <v>5</v>
      </c>
      <c r="J20" s="16">
        <v>4</v>
      </c>
      <c r="K20" s="16">
        <v>17</v>
      </c>
    </row>
    <row r="21" spans="1:11">
      <c r="H21" s="16" t="str">
        <f>IF(INDEX(H4:H7,H20)=H4,"MA",IF(INDEX(H4:H7,H20)=H5,"CN",IF(INDEX(H4:H7,H20)=H6,"CS",IF(INDEX(H4:H7,H20)=H7,"LE"))))</f>
        <v>LE</v>
      </c>
      <c r="I21" s="16" t="str">
        <f>CONCATENATE(IF((I20+2)&lt;10,"0",""),I20+2)</f>
        <v>07</v>
      </c>
      <c r="J21" s="16" t="str">
        <f>CONCATENATE(IF(J20&lt;10,"0",""),J20)</f>
        <v>04</v>
      </c>
      <c r="K21" s="16">
        <v>18</v>
      </c>
    </row>
    <row r="22" spans="1:11">
      <c r="K22" s="16">
        <v>19</v>
      </c>
    </row>
    <row r="23" spans="1:11">
      <c r="K23" s="16">
        <v>20</v>
      </c>
    </row>
    <row r="24" spans="1:11">
      <c r="K24" s="16">
        <v>21</v>
      </c>
    </row>
    <row r="25" spans="1:11">
      <c r="K25" s="16">
        <v>22</v>
      </c>
    </row>
    <row r="26" spans="1:11">
      <c r="K26" s="16">
        <v>23</v>
      </c>
    </row>
    <row r="27" spans="1:11">
      <c r="K27" s="16">
        <v>24</v>
      </c>
    </row>
    <row r="28" spans="1:11">
      <c r="K28" s="16">
        <v>25</v>
      </c>
    </row>
    <row r="29" spans="1:11">
      <c r="K29" s="16">
        <v>26</v>
      </c>
    </row>
    <row r="30" spans="1:11">
      <c r="K30" s="16">
        <v>27</v>
      </c>
    </row>
    <row r="31" spans="1:11">
      <c r="K31" s="16">
        <v>28</v>
      </c>
    </row>
    <row r="32" spans="1:11">
      <c r="K32" s="16">
        <v>29</v>
      </c>
    </row>
    <row r="33" spans="11:11">
      <c r="K33" s="16">
        <v>30</v>
      </c>
    </row>
    <row r="34" spans="11:11">
      <c r="K34" s="16">
        <v>31</v>
      </c>
    </row>
    <row r="35" spans="11:11">
      <c r="K35" s="16">
        <v>32</v>
      </c>
    </row>
    <row r="36" spans="11:11">
      <c r="K36" s="16">
        <v>33</v>
      </c>
    </row>
    <row r="37" spans="11:11">
      <c r="K37" s="16">
        <v>34</v>
      </c>
    </row>
    <row r="38" spans="11:11">
      <c r="K38" s="16">
        <v>35</v>
      </c>
    </row>
    <row r="39" spans="11:11">
      <c r="K39" s="16">
        <v>36</v>
      </c>
    </row>
    <row r="40" spans="11:11">
      <c r="K40" s="16">
        <v>37</v>
      </c>
    </row>
    <row r="41" spans="11:11">
      <c r="K41" s="16">
        <v>38</v>
      </c>
    </row>
    <row r="42" spans="11:11">
      <c r="K42" s="16">
        <v>39</v>
      </c>
    </row>
    <row r="43" spans="11:11">
      <c r="K43" s="16">
        <v>40</v>
      </c>
    </row>
    <row r="44" spans="11:11">
      <c r="K44" s="16">
        <v>1</v>
      </c>
    </row>
    <row r="45" spans="11:11">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3203125" defaultRowHeight="15" x14ac:dyDescent="0"/>
  <cols>
    <col min="1" max="1" width="21" style="16" customWidth="1"/>
    <col min="2" max="2" width="22.1640625" style="16" customWidth="1"/>
    <col min="3" max="3" width="17.33203125" style="16" customWidth="1"/>
    <col min="4" max="4" width="10.83203125" style="16"/>
    <col min="5" max="5" width="11.6640625" style="16" customWidth="1"/>
    <col min="6" max="6" width="12.6640625" style="16" customWidth="1"/>
    <col min="7" max="7" width="11" style="16" customWidth="1"/>
    <col min="8" max="9" width="22.1640625" style="16" customWidth="1"/>
    <col min="10" max="10" width="20.6640625" style="16" customWidth="1"/>
    <col min="11" max="11" width="44.5" style="16" customWidth="1"/>
    <col min="12" max="16384" width="10.83203125" style="16"/>
  </cols>
  <sheetData>
    <row r="1" spans="1:11">
      <c r="A1" s="105" t="s">
        <v>57</v>
      </c>
      <c r="B1" s="105" t="s">
        <v>64</v>
      </c>
      <c r="C1" s="105" t="s">
        <v>65</v>
      </c>
      <c r="D1" s="105" t="s">
        <v>6</v>
      </c>
      <c r="E1" s="105" t="s">
        <v>66</v>
      </c>
      <c r="F1" s="105" t="s">
        <v>67</v>
      </c>
      <c r="G1" s="105" t="s">
        <v>68</v>
      </c>
      <c r="H1" s="106" t="s">
        <v>69</v>
      </c>
      <c r="I1" s="106"/>
      <c r="J1" s="106"/>
    </row>
    <row r="2" spans="1:11">
      <c r="A2" s="105"/>
      <c r="B2" s="105"/>
      <c r="C2" s="105"/>
      <c r="D2" s="105"/>
      <c r="E2" s="105"/>
      <c r="F2" s="105"/>
      <c r="G2" s="105"/>
      <c r="H2" s="30" t="s">
        <v>66</v>
      </c>
      <c r="I2" s="30" t="s">
        <v>67</v>
      </c>
      <c r="J2" s="30" t="s">
        <v>68</v>
      </c>
    </row>
    <row r="3" spans="1:11" s="32" customFormat="1">
      <c r="A3" s="31" t="s">
        <v>70</v>
      </c>
      <c r="B3" s="31" t="s">
        <v>71</v>
      </c>
      <c r="C3" s="31" t="s">
        <v>72</v>
      </c>
      <c r="D3" s="31" t="s">
        <v>73</v>
      </c>
      <c r="E3" s="31" t="s">
        <v>74</v>
      </c>
      <c r="F3" s="31"/>
      <c r="G3" s="31"/>
      <c r="H3" s="31" t="s">
        <v>75</v>
      </c>
      <c r="I3" s="31"/>
      <c r="J3" s="31"/>
    </row>
    <row r="4" spans="1:11" s="32" customFormat="1">
      <c r="A4" s="33" t="s">
        <v>58</v>
      </c>
      <c r="B4" s="33" t="s">
        <v>76</v>
      </c>
      <c r="C4" s="33" t="s">
        <v>72</v>
      </c>
      <c r="D4" s="33" t="s">
        <v>73</v>
      </c>
      <c r="E4" s="33" t="s">
        <v>77</v>
      </c>
      <c r="F4" s="33" t="s">
        <v>78</v>
      </c>
      <c r="G4" s="33"/>
      <c r="H4" s="33" t="s">
        <v>79</v>
      </c>
      <c r="I4" s="33" t="s">
        <v>80</v>
      </c>
      <c r="J4" s="33"/>
    </row>
    <row r="5" spans="1:11" s="32" customFormat="1">
      <c r="A5" s="34" t="s">
        <v>81</v>
      </c>
      <c r="B5" s="33" t="s">
        <v>82</v>
      </c>
      <c r="C5" s="33" t="s">
        <v>72</v>
      </c>
      <c r="D5" s="33" t="s">
        <v>73</v>
      </c>
      <c r="E5" s="33" t="s">
        <v>77</v>
      </c>
      <c r="F5" s="33" t="s">
        <v>78</v>
      </c>
      <c r="G5" s="35"/>
      <c r="H5" s="33" t="s">
        <v>79</v>
      </c>
      <c r="I5" s="33" t="s">
        <v>80</v>
      </c>
      <c r="J5" s="35"/>
    </row>
    <row r="6" spans="1:11" s="32" customFormat="1">
      <c r="A6" s="33" t="s">
        <v>59</v>
      </c>
      <c r="B6" s="33" t="s">
        <v>83</v>
      </c>
      <c r="C6" s="33" t="s">
        <v>72</v>
      </c>
      <c r="D6" s="33" t="s">
        <v>73</v>
      </c>
      <c r="E6" s="33" t="s">
        <v>77</v>
      </c>
      <c r="F6" s="33" t="s">
        <v>78</v>
      </c>
      <c r="G6" s="33" t="s">
        <v>74</v>
      </c>
      <c r="H6" s="33" t="s">
        <v>79</v>
      </c>
      <c r="I6" s="33" t="s">
        <v>80</v>
      </c>
      <c r="J6" s="33" t="s">
        <v>84</v>
      </c>
    </row>
    <row r="7" spans="1:11" s="32" customFormat="1" ht="25.5">
      <c r="A7" s="33" t="s">
        <v>85</v>
      </c>
      <c r="B7" s="33" t="s">
        <v>86</v>
      </c>
      <c r="C7" s="33" t="s">
        <v>72</v>
      </c>
      <c r="D7" s="33" t="s">
        <v>73</v>
      </c>
      <c r="E7" s="33" t="s">
        <v>77</v>
      </c>
      <c r="F7" s="33" t="s">
        <v>78</v>
      </c>
      <c r="G7" s="33"/>
      <c r="H7" s="33" t="s">
        <v>79</v>
      </c>
      <c r="I7" s="33" t="s">
        <v>80</v>
      </c>
      <c r="J7" s="33"/>
    </row>
    <row r="8" spans="1:11" s="32" customFormat="1" ht="25.5">
      <c r="A8" s="33" t="s">
        <v>87</v>
      </c>
      <c r="B8" s="33" t="s">
        <v>88</v>
      </c>
      <c r="C8" s="33" t="s">
        <v>72</v>
      </c>
      <c r="D8" s="33" t="s">
        <v>73</v>
      </c>
      <c r="E8" s="33" t="s">
        <v>77</v>
      </c>
      <c r="F8" s="33" t="s">
        <v>78</v>
      </c>
      <c r="G8" s="33"/>
      <c r="H8" s="33" t="s">
        <v>79</v>
      </c>
      <c r="I8" s="33" t="s">
        <v>80</v>
      </c>
      <c r="J8" s="33"/>
    </row>
    <row r="9" spans="1:11" s="32" customFormat="1">
      <c r="A9" s="33" t="s">
        <v>89</v>
      </c>
      <c r="B9" s="33" t="s">
        <v>90</v>
      </c>
      <c r="C9" s="33" t="s">
        <v>72</v>
      </c>
      <c r="D9" s="33" t="s">
        <v>73</v>
      </c>
      <c r="E9" s="33" t="s">
        <v>77</v>
      </c>
      <c r="F9" s="33" t="s">
        <v>78</v>
      </c>
      <c r="G9" s="33"/>
      <c r="H9" s="33" t="s">
        <v>79</v>
      </c>
      <c r="I9" s="33" t="s">
        <v>80</v>
      </c>
      <c r="J9" s="33"/>
    </row>
    <row r="10" spans="1:11" s="32" customFormat="1">
      <c r="A10" s="33" t="s">
        <v>91</v>
      </c>
      <c r="B10" s="33" t="s">
        <v>92</v>
      </c>
      <c r="C10" s="33" t="s">
        <v>72</v>
      </c>
      <c r="D10" s="33" t="s">
        <v>73</v>
      </c>
      <c r="E10" s="33" t="s">
        <v>93</v>
      </c>
      <c r="F10" s="33"/>
      <c r="G10" s="33"/>
      <c r="H10" s="33" t="s">
        <v>75</v>
      </c>
      <c r="I10" s="33"/>
      <c r="J10" s="33"/>
    </row>
    <row r="11" spans="1:11" s="32" customFormat="1" ht="25.5">
      <c r="A11" s="33" t="s">
        <v>94</v>
      </c>
      <c r="B11" s="33" t="s">
        <v>95</v>
      </c>
      <c r="C11" s="33" t="s">
        <v>72</v>
      </c>
      <c r="D11" s="33" t="s">
        <v>73</v>
      </c>
      <c r="E11" s="33" t="s">
        <v>77</v>
      </c>
      <c r="F11" s="33" t="s">
        <v>78</v>
      </c>
      <c r="G11" s="33"/>
      <c r="H11" s="33" t="s">
        <v>79</v>
      </c>
      <c r="I11" s="33" t="s">
        <v>80</v>
      </c>
      <c r="J11" s="33"/>
    </row>
    <row r="12" spans="1:11" s="32" customFormat="1">
      <c r="A12" s="33" t="s">
        <v>96</v>
      </c>
      <c r="B12" s="33" t="s">
        <v>97</v>
      </c>
      <c r="C12" s="33" t="s">
        <v>72</v>
      </c>
      <c r="D12" s="33" t="s">
        <v>73</v>
      </c>
      <c r="E12" s="33" t="s">
        <v>77</v>
      </c>
      <c r="F12" s="33" t="s">
        <v>78</v>
      </c>
      <c r="G12" s="33"/>
      <c r="H12" s="33" t="s">
        <v>79</v>
      </c>
      <c r="I12" s="33" t="s">
        <v>80</v>
      </c>
      <c r="J12" s="33"/>
    </row>
    <row r="13" spans="1:11" ht="63">
      <c r="A13" s="36" t="s">
        <v>98</v>
      </c>
      <c r="B13" s="36" t="s">
        <v>99</v>
      </c>
      <c r="C13" s="33" t="s">
        <v>72</v>
      </c>
      <c r="D13" s="37" t="s">
        <v>100</v>
      </c>
      <c r="E13" s="37"/>
      <c r="F13" s="38" t="s">
        <v>142</v>
      </c>
      <c r="G13" s="36"/>
      <c r="H13" s="33"/>
      <c r="I13" s="33" t="s">
        <v>75</v>
      </c>
      <c r="J13" s="36"/>
      <c r="K13" s="16" t="s">
        <v>101</v>
      </c>
    </row>
    <row r="14" spans="1:11">
      <c r="A14" s="36" t="s">
        <v>102</v>
      </c>
      <c r="B14" s="36" t="s">
        <v>103</v>
      </c>
      <c r="C14" s="33" t="s">
        <v>72</v>
      </c>
      <c r="D14" s="37" t="s">
        <v>73</v>
      </c>
      <c r="E14" s="37"/>
      <c r="F14" s="38" t="s">
        <v>143</v>
      </c>
      <c r="G14" s="36"/>
      <c r="H14" s="33"/>
      <c r="I14" s="33" t="s">
        <v>75</v>
      </c>
      <c r="J14" s="36"/>
    </row>
    <row r="15" spans="1:11" ht="31.5">
      <c r="A15" s="36" t="s">
        <v>104</v>
      </c>
      <c r="B15" s="36" t="s">
        <v>105</v>
      </c>
      <c r="C15" s="33" t="s">
        <v>106</v>
      </c>
      <c r="D15" s="36" t="s">
        <v>100</v>
      </c>
      <c r="E15" s="36" t="s">
        <v>141</v>
      </c>
      <c r="F15" s="36"/>
      <c r="G15" s="36"/>
      <c r="H15" s="33" t="s">
        <v>75</v>
      </c>
      <c r="I15" s="36"/>
      <c r="J15" s="36"/>
      <c r="K15" s="16" t="s">
        <v>107</v>
      </c>
    </row>
    <row r="16" spans="1:11" ht="94.5">
      <c r="A16" s="38" t="s">
        <v>108</v>
      </c>
      <c r="B16" s="38"/>
      <c r="C16" s="34" t="s">
        <v>106</v>
      </c>
      <c r="D16" s="38" t="s">
        <v>109</v>
      </c>
      <c r="E16" s="37" t="s">
        <v>139</v>
      </c>
      <c r="F16" s="37" t="s">
        <v>140</v>
      </c>
      <c r="G16" s="37"/>
      <c r="H16" s="38" t="s">
        <v>110</v>
      </c>
      <c r="I16" s="38" t="s">
        <v>111</v>
      </c>
      <c r="J16" s="37"/>
      <c r="K16" s="39" t="s">
        <v>112</v>
      </c>
    </row>
    <row r="17" spans="1:11" ht="25.5">
      <c r="A17" s="33" t="s">
        <v>113</v>
      </c>
      <c r="B17" s="33"/>
      <c r="C17" s="33" t="s">
        <v>72</v>
      </c>
      <c r="D17" s="33" t="s">
        <v>73</v>
      </c>
      <c r="E17" s="33" t="s">
        <v>114</v>
      </c>
      <c r="F17" s="33" t="s">
        <v>115</v>
      </c>
      <c r="G17" s="33"/>
      <c r="H17" s="40" t="s">
        <v>116</v>
      </c>
      <c r="I17" s="40" t="s">
        <v>117</v>
      </c>
      <c r="J17" s="33"/>
      <c r="K17" s="41" t="s">
        <v>118</v>
      </c>
    </row>
    <row r="20" spans="1:11">
      <c r="A20" s="42" t="s">
        <v>119</v>
      </c>
    </row>
    <row r="21" spans="1:11">
      <c r="A21" s="43" t="s">
        <v>120</v>
      </c>
      <c r="B21" s="44" t="s">
        <v>121</v>
      </c>
      <c r="C21" s="45" t="s">
        <v>122</v>
      </c>
      <c r="D21" s="44"/>
      <c r="E21" s="44"/>
    </row>
    <row r="22" spans="1:11">
      <c r="A22" s="46" t="s">
        <v>123</v>
      </c>
      <c r="B22" s="47" t="s">
        <v>124</v>
      </c>
      <c r="C22" s="48" t="s">
        <v>125</v>
      </c>
      <c r="D22" s="47"/>
      <c r="E22" s="47"/>
    </row>
    <row r="23" spans="1:11">
      <c r="A23" s="46" t="s">
        <v>126</v>
      </c>
      <c r="B23" s="47" t="s">
        <v>127</v>
      </c>
      <c r="C23" s="48" t="s">
        <v>128</v>
      </c>
      <c r="D23" s="47"/>
      <c r="E23" s="47"/>
    </row>
    <row r="24" spans="1:11" ht="31.5">
      <c r="A24" s="46" t="s">
        <v>129</v>
      </c>
      <c r="B24" s="47" t="s">
        <v>130</v>
      </c>
      <c r="C24" s="48" t="s">
        <v>131</v>
      </c>
      <c r="D24" s="47"/>
      <c r="E24" s="47"/>
    </row>
    <row r="25" spans="1:11">
      <c r="A25" s="46" t="s">
        <v>132</v>
      </c>
      <c r="B25" s="47" t="s">
        <v>133</v>
      </c>
      <c r="C25" s="48" t="s">
        <v>134</v>
      </c>
      <c r="D25" s="47"/>
      <c r="E25" s="47"/>
    </row>
    <row r="26" spans="1:11" ht="63">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2015-03-10T01:20:37Z</dcterms:modified>
</cp:coreProperties>
</file>