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hianAndres\Documents\GitHub\Matematicas\fuentes\contenidos\grado11\guion02\"/>
    </mc:Choice>
  </mc:AlternateContent>
  <bookViews>
    <workbookView xWindow="0" yWindow="0" windowWidth="14475" windowHeight="10965" tabRatio="500"/>
  </bookViews>
  <sheets>
    <sheet name="Solicitud gráfica" sheetId="1" r:id="rId1"/>
    <sheet name="Ayuda" sheetId="2" r:id="rId2"/>
    <sheet name="Definición técnica de imagenes" sheetId="3" r:id="rId3"/>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C18" i="1" l="1"/>
  <c r="I18" i="1"/>
  <c r="F18" i="1" s="1"/>
  <c r="G18" i="1" s="1"/>
  <c r="H18" i="1"/>
  <c r="C19" i="1"/>
  <c r="I19" i="1"/>
  <c r="F19" i="1" s="1"/>
  <c r="G19" i="1" s="1"/>
  <c r="H19" i="1"/>
  <c r="C20" i="1"/>
  <c r="I20" i="1"/>
  <c r="H20" i="1" s="1"/>
  <c r="F20" i="1"/>
  <c r="G20" i="1" s="1"/>
  <c r="C21" i="1"/>
  <c r="I21" i="1"/>
  <c r="F21" i="1" s="1"/>
  <c r="G21" i="1" s="1"/>
  <c r="C22" i="1"/>
  <c r="I22" i="1"/>
  <c r="F22" i="1" s="1"/>
  <c r="G22" i="1" s="1"/>
  <c r="H22" i="1"/>
  <c r="C17" i="1"/>
  <c r="I17" i="1"/>
  <c r="F17" i="1" s="1"/>
  <c r="G17" i="1" s="1"/>
  <c r="H17" i="1"/>
  <c r="C16" i="1"/>
  <c r="I16" i="1"/>
  <c r="F16" i="1"/>
  <c r="G16" i="1" s="1"/>
  <c r="H16" i="1"/>
  <c r="C15" i="1"/>
  <c r="I15" i="1"/>
  <c r="F15" i="1" s="1"/>
  <c r="G15" i="1" s="1"/>
  <c r="C14" i="1"/>
  <c r="F13" i="1"/>
  <c r="G13" i="1" s="1"/>
  <c r="C13" i="1"/>
  <c r="I11" i="1"/>
  <c r="F11" i="1" s="1"/>
  <c r="G11" i="1" s="1"/>
  <c r="I12" i="1"/>
  <c r="H12" i="1" s="1"/>
  <c r="C12" i="1"/>
  <c r="A10" i="1"/>
  <c r="I14" i="1"/>
  <c r="F14" i="1" s="1"/>
  <c r="G14" i="1" s="1"/>
  <c r="I23" i="1"/>
  <c r="H23" i="1" s="1"/>
  <c r="I24" i="1"/>
  <c r="I25" i="1"/>
  <c r="I26" i="1"/>
  <c r="H26" i="1" s="1"/>
  <c r="I27" i="1"/>
  <c r="H27" i="1" s="1"/>
  <c r="I28" i="1"/>
  <c r="I29" i="1"/>
  <c r="I30" i="1"/>
  <c r="H30" i="1" s="1"/>
  <c r="I31" i="1"/>
  <c r="H31" i="1" s="1"/>
  <c r="I32" i="1"/>
  <c r="I33" i="1"/>
  <c r="I34" i="1"/>
  <c r="H34" i="1" s="1"/>
  <c r="I35" i="1"/>
  <c r="H35" i="1" s="1"/>
  <c r="I36" i="1"/>
  <c r="I37" i="1"/>
  <c r="I38" i="1"/>
  <c r="H38" i="1" s="1"/>
  <c r="I39" i="1"/>
  <c r="H39" i="1" s="1"/>
  <c r="I40" i="1"/>
  <c r="I41" i="1"/>
  <c r="I42" i="1"/>
  <c r="H42" i="1" s="1"/>
  <c r="I43" i="1"/>
  <c r="H43" i="1" s="1"/>
  <c r="I44" i="1"/>
  <c r="I45" i="1"/>
  <c r="I46" i="1"/>
  <c r="H46" i="1" s="1"/>
  <c r="I47" i="1"/>
  <c r="H47" i="1" s="1"/>
  <c r="I48" i="1"/>
  <c r="I49" i="1"/>
  <c r="I50" i="1"/>
  <c r="H50" i="1" s="1"/>
  <c r="I51" i="1"/>
  <c r="H51" i="1" s="1"/>
  <c r="I52" i="1"/>
  <c r="I53" i="1"/>
  <c r="I54" i="1"/>
  <c r="H54" i="1" s="1"/>
  <c r="I55" i="1"/>
  <c r="H55" i="1" s="1"/>
  <c r="I56" i="1"/>
  <c r="I57" i="1"/>
  <c r="I58" i="1"/>
  <c r="H58" i="1" s="1"/>
  <c r="I59" i="1"/>
  <c r="H59" i="1" s="1"/>
  <c r="I60" i="1"/>
  <c r="I61" i="1"/>
  <c r="I62" i="1"/>
  <c r="H62" i="1" s="1"/>
  <c r="I63" i="1"/>
  <c r="H63" i="1" s="1"/>
  <c r="I64" i="1"/>
  <c r="I65" i="1"/>
  <c r="I66" i="1"/>
  <c r="H66" i="1" s="1"/>
  <c r="I67" i="1"/>
  <c r="H67" i="1" s="1"/>
  <c r="I68" i="1"/>
  <c r="I69" i="1"/>
  <c r="I70" i="1"/>
  <c r="H70" i="1" s="1"/>
  <c r="I71" i="1"/>
  <c r="H71" i="1" s="1"/>
  <c r="I10" i="1"/>
  <c r="H10" i="1" s="1"/>
  <c r="H24" i="1"/>
  <c r="H25" i="1"/>
  <c r="H28" i="1"/>
  <c r="H29" i="1"/>
  <c r="H32" i="1"/>
  <c r="H33" i="1"/>
  <c r="H36" i="1"/>
  <c r="H37" i="1"/>
  <c r="H40" i="1"/>
  <c r="H41" i="1"/>
  <c r="H44" i="1"/>
  <c r="H45" i="1"/>
  <c r="H48" i="1"/>
  <c r="H49" i="1"/>
  <c r="H52" i="1"/>
  <c r="H53" i="1"/>
  <c r="H56" i="1"/>
  <c r="H57" i="1"/>
  <c r="H60" i="1"/>
  <c r="H61" i="1"/>
  <c r="H64" i="1"/>
  <c r="H65" i="1"/>
  <c r="H68" i="1"/>
  <c r="H69" i="1"/>
  <c r="H21" i="2"/>
  <c r="I21" i="2"/>
  <c r="J21" i="2"/>
  <c r="K45" i="2"/>
  <c r="D17" i="2"/>
  <c r="D18" i="2"/>
  <c r="D5" i="2"/>
  <c r="D7" i="2"/>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C11" i="1"/>
  <c r="C10" i="1"/>
  <c r="F5" i="1"/>
  <c r="F10" i="1" l="1"/>
  <c r="G10" i="1" s="1"/>
  <c r="H15" i="1"/>
  <c r="H21" i="1"/>
  <c r="H14" i="1"/>
  <c r="F12" i="1"/>
  <c r="G12" i="1" s="1"/>
  <c r="H11" i="1"/>
</calcChain>
</file>

<file path=xl/sharedStrings.xml><?xml version="1.0" encoding="utf-8"?>
<sst xmlns="http://schemas.openxmlformats.org/spreadsheetml/2006/main" count="295" uniqueCount="188">
  <si>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</si>
  <si>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</si>
  <si>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</si>
  <si>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</si>
  <si>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</si>
  <si>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</si>
  <si>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</si>
  <si>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</si>
  <si>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</si>
  <si>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</si>
  <si>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</si>
  <si>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</si>
  <si>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</si>
  <si>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</si>
  <si>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</si>
  <si>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</si>
  <si>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</si>
  <si>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</si>
  <si>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</si>
  <si>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</si>
  <si>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</si>
  <si>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</si>
  <si>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</si>
  <si>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</si>
  <si>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</si>
  <si>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</si>
  <si>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</si>
  <si>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</si>
  <si>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</si>
  <si>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</si>
  <si>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</si>
  <si>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</si>
  <si>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</si>
  <si>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</si>
  <si>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</si>
  <si>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</si>
  <si>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</si>
  <si>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</si>
  <si>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</si>
  <si>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</si>
  <si>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</si>
  <si>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</si>
  <si>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</si>
  <si>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</si>
  <si>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</si>
  <si>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</si>
  <si>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</si>
  <si>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</si>
  <si>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</si>
  <si>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</si>
  <si>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</si>
  <si>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</si>
  <si>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</si>
  <si>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</si>
  <si>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</si>
  <si>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</si>
  <si>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</si>
  <si>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</si>
  <si>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</si>
  <si>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</si>
  <si>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</si>
  <si>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</si>
  <si>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</si>
  <si>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</si>
  <si>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</si>
  <si>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</si>
  <si>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</si>
  <si>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</si>
  <si>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</si>
  <si>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</si>
  <si>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</si>
  <si>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</si>
  <si>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</si>
  <si>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</si>
  <si>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</si>
  <si>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</si>
  <si>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</si>
  <si>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</si>
  <si>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</si>
  <si>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</si>
  <si>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</si>
  <si>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</si>
  <si>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</si>
  <si>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</si>
  <si>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</si>
  <si>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</si>
  <si>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</si>
  <si>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</si>
  <si>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</si>
  <si>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</si>
  <si>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</si>
  <si>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</si>
  <si>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</si>
  <si>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</si>
  <si>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</si>
  <si>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</si>
  <si>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</si>
  <si>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</si>
  <si>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</si>
  <si>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</si>
  <si>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</si>
  <si>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</si>
  <si>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</si>
  <si>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</si>
  <si>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</si>
  <si>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</si>
  <si>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</si>
  <si>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</si>
  <si>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</si>
  <si>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</si>
  <si>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</si>
  <si>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</si>
  <si>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</si>
  <si>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</si>
  <si>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</si>
  <si>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</si>
  <si>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</si>
  <si>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</si>
  <si>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</si>
  <si>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</si>
  <si>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</si>
  <si>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</si>
  <si>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</si>
  <si>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</si>
  <si>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</si>
  <si>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</si>
  <si>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</si>
  <si>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</si>
  <si>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</si>
  <si>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</si>
  <si>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</si>
  <si>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</si>
  <si>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</si>
  <si>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</si>
  <si>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</si>
  <si>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</si>
  <si>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</si>
  <si>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</si>
  <si>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</si>
  <si>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</si>
  <si>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</si>
  <si>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</si>
  <si>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</si>
  <si>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</si>
  <si>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</si>
  <si>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Ilustración</t>
  </si>
  <si>
    <t>Horizontal</t>
  </si>
  <si>
    <t>Ver observaciones</t>
  </si>
  <si>
    <t>IMG02</t>
  </si>
  <si>
    <t>IMG03</t>
  </si>
  <si>
    <t>IMG04</t>
  </si>
  <si>
    <t>Cristhian Bello</t>
  </si>
  <si>
    <t>Fotografía</t>
  </si>
  <si>
    <t>IMG05</t>
  </si>
  <si>
    <t>Funciones</t>
  </si>
  <si>
    <t>IMG06</t>
  </si>
  <si>
    <t>IMG07</t>
  </si>
  <si>
    <t>IMG08</t>
  </si>
  <si>
    <t>MA_11_02_REC220</t>
  </si>
  <si>
    <t>F6</t>
  </si>
  <si>
    <t>ninguna</t>
  </si>
  <si>
    <t>g(x) es logaritmo en base un medio de x</t>
  </si>
  <si>
    <t>Grafica de la función g(x) = Log_(1/2) (x) , la función h(x)=x y f(x)=(1/2)^x en diferentes colores y eticuetas</t>
  </si>
  <si>
    <t xml:space="preserve">Grafica de la función tangente de x y arcotangente de x con distintos colores cada una. </t>
  </si>
  <si>
    <t xml:space="preserve">Grafica de la función f(x)=sen(x), donde se destaquen los puntos (π/4,√2/2) y ((-7π)/4,√2/2)  y (9π/4,√2/2) </t>
  </si>
  <si>
    <t>Grafica de la función Sen(x) solo entre -π/2 y π/2 y la funcion arcsen(x)</t>
  </si>
  <si>
    <t xml:space="preserve">Grafica de la función g(x)=cos(x),  y  las rectas x=0,x=π que parezca las dos rectas verticales y se resalte la función coseno entre las rectas. </t>
  </si>
  <si>
    <t>IMG10</t>
  </si>
  <si>
    <t>IMG11</t>
  </si>
  <si>
    <t>IMG13</t>
  </si>
  <si>
    <t>IMG14</t>
  </si>
  <si>
    <t>con sus etiquetas  espectivas y en distintos colores</t>
  </si>
  <si>
    <t>Grafica de la función Tan(x),  x=-π/2, x=π/2  , que parezca las rectas verticales se resalte la curva entre las dos rectas verticales</t>
  </si>
  <si>
    <t>Grafica de la funcion f(x)=tan x , y la inversa f^-1(x)=arcotan(x)</t>
  </si>
  <si>
    <t>Grafica de las funciones f(x)=ln(x) y g(x)=e^x en uma misma gráfica</t>
  </si>
  <si>
    <t>grafica de la funcion ln(x)=f(x)</t>
  </si>
  <si>
    <t>grafica de la funcion f(x)=(1/2)^x</t>
  </si>
  <si>
    <t>Grafica de la función g(x) =Log en base (1/2) de  (x)</t>
  </si>
  <si>
    <t xml:space="preserve">no es la funcion </t>
  </si>
  <si>
    <t>Apaarece como la  IMG 7</t>
  </si>
  <si>
    <t>Aparece como la img 08</t>
  </si>
  <si>
    <t>En colores distintos y cada una con sus etiquetas  DE LA FUNCION SENO TOCA RESTRINGIRLA, QUE UNICAMENTE SE VEA LA CURVA ENTRE -PI/2 Y PI/2</t>
  </si>
  <si>
    <t>IMG9</t>
  </si>
  <si>
    <t>Aparce en el pdf como IMG10</t>
  </si>
  <si>
    <t>Grafica de la función g(x)=cos(x) solo entre 0 y π  y la función g^-1(x)=arccos(x)</t>
  </si>
  <si>
    <t>es la imagen 12 del pdf</t>
  </si>
  <si>
    <t>Es la grafica de tangente  restringida de la imagen anterior, y la grafica de arcotangente</t>
  </si>
  <si>
    <t>Grafica de la funcion f^-1(x)=arcotan(x)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</si>
</sst>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rgb="FF000000"/>
      <name val="Times New Roman"/>
      <family val="1"/>
    </font>
    <font>
      <sz val="9"/>
      <color theme="1"/>
      <name val="Arial"/>
      <family val="2"/>
    </font>
  </fonts>
  <fills count="12">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2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0" fontId="0" fillId="0" borderId="31" xfId="0" quotePrefix="1" applyBorder="1" applyAlignment="1">
      <alignment vertical="center" wrapText="1"/>
    </xf>
    <xf numFmtId="1" fontId="4" fillId="0" borderId="5" xfId="51" applyNumberFormat="1" applyFill="1" applyBorder="1" applyAlignment="1">
      <alignment horizontal="left" vertical="center" wrapText="1"/>
    </xf>
    <xf numFmtId="0" fontId="20" fillId="0" borderId="5" xfId="0" applyFont="1" applyBorder="1"/>
    <xf numFmtId="0" fontId="6" fillId="0" borderId="5" xfId="0" applyFont="1" applyBorder="1" applyAlignment="1">
      <alignment vertical="center" wrapText="1"/>
    </xf>
    <xf numFmtId="0" fontId="21" fillId="0" borderId="0" xfId="0" applyFont="1" applyAlignment="1">
      <alignment vertical="center"/>
    </xf>
    <xf numFmtId="0" fontId="0" fillId="0" borderId="5" xfId="0" applyBorder="1" applyAlignment="1">
      <alignment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xf numFmtId="1" fontId="2" fillId="9" borderId="5" xfId="0" applyNumberFormat="1" applyFont="1" applyFill="1" applyBorder="1" applyAlignment="1">
      <alignment vertical="center" wrapText="1"/>
    </xf>
    <xf numFmtId="0" fontId="6" fillId="9" borderId="5" xfId="0" applyFont="1" applyFill="1" applyBorder="1" applyAlignment="1">
      <alignment horizontal="left" vertical="center" wrapText="1"/>
    </xf>
    <xf numFmtId="1" fontId="2" fillId="9" borderId="5" xfId="0" applyNumberFormat="1" applyFont="1" applyFill="1" applyBorder="1" applyAlignment="1">
      <alignment horizontal="left" vertical="center" wrapText="1"/>
    </xf>
    <xf numFmtId="0" fontId="2" fillId="9" borderId="5" xfId="0" applyFont="1" applyFill="1" applyBorder="1" applyAlignment="1">
      <alignment vertical="center" wrapText="1"/>
    </xf>
    <xf numFmtId="0" fontId="21" fillId="9" borderId="0" xfId="0" applyFont="1" applyFill="1" applyAlignment="1">
      <alignment vertical="center"/>
    </xf>
    <xf numFmtId="0" fontId="6" fillId="9" borderId="5" xfId="0" applyFont="1" applyFill="1" applyBorder="1" applyAlignment="1">
      <alignment vertical="center" wrapText="1"/>
    </xf>
    <xf numFmtId="1" fontId="2" fillId="10" borderId="5" xfId="0" applyNumberFormat="1" applyFont="1" applyFill="1" applyBorder="1" applyAlignment="1">
      <alignment vertical="center" wrapText="1"/>
    </xf>
    <xf numFmtId="1" fontId="2" fillId="10" borderId="5" xfId="0" applyNumberFormat="1" applyFont="1" applyFill="1" applyBorder="1" applyAlignment="1">
      <alignment horizontal="left" vertical="center" wrapText="1"/>
    </xf>
    <xf numFmtId="0" fontId="2" fillId="10" borderId="5" xfId="0" applyFont="1" applyFill="1" applyBorder="1" applyAlignment="1">
      <alignment vertical="center" wrapText="1"/>
    </xf>
    <xf numFmtId="0" fontId="21" fillId="10" borderId="0" xfId="0" applyFont="1" applyFill="1" applyAlignment="1">
      <alignment vertical="center"/>
    </xf>
    <xf numFmtId="0" fontId="2" fillId="10" borderId="5" xfId="0" applyFont="1" applyFill="1" applyBorder="1" applyAlignment="1">
      <alignment wrapText="1"/>
    </xf>
    <xf numFmtId="1" fontId="2" fillId="11" borderId="5" xfId="0" applyNumberFormat="1" applyFont="1" applyFill="1" applyBorder="1" applyAlignment="1">
      <alignment vertical="center" wrapText="1"/>
    </xf>
    <xf numFmtId="1" fontId="2" fillId="11" borderId="5" xfId="0" applyNumberFormat="1" applyFont="1" applyFill="1" applyBorder="1" applyAlignment="1">
      <alignment horizontal="left" vertical="center" wrapText="1"/>
    </xf>
    <xf numFmtId="0" fontId="2" fillId="11" borderId="5" xfId="0" applyFont="1" applyFill="1" applyBorder="1" applyAlignment="1">
      <alignment vertical="center" wrapText="1"/>
    </xf>
    <xf numFmtId="0" fontId="21" fillId="11" borderId="0" xfId="0" applyFont="1" applyFill="1" applyAlignment="1">
      <alignment horizontal="left" vertical="center" wrapText="1" indent="3"/>
    </xf>
    <xf numFmtId="0" fontId="2" fillId="11" borderId="0" xfId="0" applyFont="1" applyFill="1" applyBorder="1" applyAlignment="1">
      <alignment vertical="top" wrapText="1"/>
    </xf>
    <xf numFmtId="0" fontId="2" fillId="11" borderId="5" xfId="0" applyFont="1" applyFill="1" applyBorder="1" applyAlignment="1">
      <alignment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val="0"/>
</file>

<file path=xl/ctrlProps/ctrlProp2.xml><?xml version="1.0" encoding="utf-8"?>
<formControlPr xmlns="http://schemas.microsoft.com/office/spreadsheetml/2009/9/main" objectType="Drop" dropLines="9" dropStyle="combo" dx="33" fmlaLink="$I$20" fmlaRange="$I$6:$I$14" noThreeD="1" sel="9" val="0"/>
</file>

<file path=xl/ctrlProps/ctrlProp3.xml><?xml version="1.0" encoding="utf-8"?>
<formControlPr xmlns="http://schemas.microsoft.com/office/spreadsheetml/2009/9/main" objectType="Drop" dropLines="16" dropStyle="combo" dx="33" fmlaLink="$J$20" fmlaRange="$J$4:$J$19" noThreeD="1"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val="0"/>
</file>

<file path=xl/ctrlProps/ctrlProp6.xml><?xml version="1.0" encoding="utf-8"?>
<formControlPr xmlns="http://schemas.microsoft.com/office/spreadsheetml/2009/9/main" objectType="Drop" dropLines="9" dropStyle="combo" dx="33" fmlaLink="$I$20" fmlaRange="$I$6:$I$14" noThreeD="1" sel="9" val="0"/>
</file>

<file path=xl/ctrlProps/ctrlProp7.xml><?xml version="1.0" encoding="utf-8"?>
<formControlPr xmlns="http://schemas.microsoft.com/office/spreadsheetml/2009/9/main" objectType="Drop" dropLines="16" dropStyle="combo" dx="33" fmlaLink="$J$20" fmlaRange="$J$4:$J$19" noThreeD="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71"/>
  <sheetViews>
    <sheetView showGridLines="0" tabSelected="1" zoomScale="55" zoomScaleNormal="55" zoomScalePageLayoutView="140" workbookViewId="0">
      <pane ySplit="9" topLeftCell="A18" activePane="bottomLeft" state="frozen"/>
      <selection pane="bottomLeft" activeCell="J23" sqref="J23"/>
    </sheetView>
  </sheetViews>
  <sheetFormatPr baseColWidth="10" defaultColWidth="10.875" defaultRowHeight="13.5" x14ac:dyDescent="0.25"/>
  <cols>
    <col min="1" max="1" width="11.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80.375" style="17" customWidth="1"/>
    <col min="11" max="11" width="27.25" style="17" customWidth="1"/>
    <col min="12" max="12" width="20.375" style="2" customWidth="1"/>
    <col min="13" max="13" width="14.5" style="2" customWidth="1"/>
    <col min="14" max="16384" width="10.875" style="2"/>
  </cols>
  <sheetData>
    <row r="1" spans="1:16" ht="16.5" thickBot="1" x14ac:dyDescent="0.3">
      <c r="A1" s="1"/>
      <c r="B1" s="1"/>
      <c r="C1" s="1"/>
      <c r="D1" s="1"/>
      <c r="F1" s="1"/>
      <c r="G1" s="1"/>
      <c r="H1" s="43"/>
      <c r="I1" s="43"/>
      <c r="J1" s="16"/>
      <c r="K1" s="16"/>
    </row>
    <row r="2" spans="1:16" ht="15.75" x14ac:dyDescent="0.25">
      <c r="A2" s="1"/>
      <c r="B2" s="3" t="s">
        <v>129</v>
      </c>
      <c r="C2" s="79" t="s">
        <v>21</v>
      </c>
      <c r="D2" s="80"/>
      <c r="F2" s="72" t="s">
        <v>0</v>
      </c>
      <c r="G2" s="73"/>
      <c r="H2" s="43"/>
      <c r="I2" s="43"/>
      <c r="J2" s="16"/>
    </row>
    <row r="3" spans="1:16" ht="15.75" x14ac:dyDescent="0.25">
      <c r="A3" s="1"/>
      <c r="B3" s="4" t="s">
        <v>8</v>
      </c>
      <c r="C3" s="81">
        <v>11</v>
      </c>
      <c r="D3" s="82"/>
      <c r="F3" s="74"/>
      <c r="G3" s="75"/>
      <c r="H3" s="43"/>
      <c r="I3" s="43"/>
      <c r="J3" s="16"/>
    </row>
    <row r="4" spans="1:16" ht="16.5" x14ac:dyDescent="0.3">
      <c r="A4" s="1"/>
      <c r="B4" s="4" t="s">
        <v>54</v>
      </c>
      <c r="C4" s="81" t="s">
        <v>154</v>
      </c>
      <c r="D4" s="82"/>
      <c r="E4" s="5"/>
      <c r="F4" s="42" t="s">
        <v>55</v>
      </c>
      <c r="G4" s="41" t="s">
        <v>56</v>
      </c>
      <c r="H4" s="43"/>
      <c r="I4" s="43"/>
      <c r="J4" s="16"/>
      <c r="K4" s="16"/>
    </row>
    <row r="5" spans="1:16" ht="16.5" thickBot="1" x14ac:dyDescent="0.3">
      <c r="A5" s="1"/>
      <c r="B5" s="6" t="s">
        <v>1</v>
      </c>
      <c r="C5" s="83" t="s">
        <v>151</v>
      </c>
      <c r="D5" s="84"/>
      <c r="E5" s="5"/>
      <c r="F5" s="40" t="str">
        <f>IF(G4="Recurso","Motor del recurso","")</f>
        <v>Motor del recurso</v>
      </c>
      <c r="G5" s="40" t="s">
        <v>159</v>
      </c>
      <c r="H5" s="43"/>
      <c r="I5" s="64"/>
      <c r="J5" s="16"/>
      <c r="K5" s="16"/>
    </row>
    <row r="6" spans="1:16" ht="16.5" thickBot="1" x14ac:dyDescent="0.3">
      <c r="A6" s="1"/>
      <c r="B6" s="1"/>
      <c r="C6" s="1"/>
      <c r="D6" s="1"/>
      <c r="E6" s="7"/>
      <c r="F6" s="1"/>
      <c r="G6" s="1"/>
      <c r="H6" s="43"/>
      <c r="I6" s="43"/>
      <c r="J6" s="16"/>
      <c r="K6" s="16"/>
    </row>
    <row r="7" spans="1:16" ht="15" customHeight="1" x14ac:dyDescent="0.25">
      <c r="A7" s="1"/>
      <c r="B7" s="27" t="s">
        <v>40</v>
      </c>
      <c r="C7" s="8" t="s">
        <v>158</v>
      </c>
      <c r="D7" s="26" t="s">
        <v>39</v>
      </c>
      <c r="F7" s="1"/>
      <c r="G7" s="1"/>
      <c r="H7" s="1"/>
      <c r="I7" s="1"/>
      <c r="J7" s="16"/>
      <c r="K7" s="16"/>
    </row>
    <row r="8" spans="1:16" s="9" customFormat="1" ht="16.5" thickBot="1" x14ac:dyDescent="0.3">
      <c r="A8" s="10"/>
      <c r="B8" s="10"/>
      <c r="C8" s="10"/>
      <c r="D8" s="11"/>
      <c r="E8" s="11"/>
      <c r="F8" s="76" t="s">
        <v>62</v>
      </c>
      <c r="G8" s="77"/>
      <c r="H8" s="77"/>
      <c r="I8" s="78"/>
      <c r="J8" s="18"/>
      <c r="K8" s="12"/>
      <c r="L8" s="2"/>
      <c r="M8" s="2"/>
      <c r="N8" s="2"/>
      <c r="O8" s="2"/>
      <c r="P8" s="2"/>
    </row>
    <row r="9" spans="1:16" ht="26.25" thickBot="1" x14ac:dyDescent="0.3">
      <c r="A9" s="24" t="s">
        <v>2</v>
      </c>
      <c r="B9" s="20" t="s">
        <v>9</v>
      </c>
      <c r="C9" s="19" t="s">
        <v>3</v>
      </c>
      <c r="D9" s="19" t="s">
        <v>4</v>
      </c>
      <c r="E9" s="19" t="s">
        <v>5</v>
      </c>
      <c r="F9" s="63" t="s">
        <v>61</v>
      </c>
      <c r="G9" s="63" t="s">
        <v>59</v>
      </c>
      <c r="H9" s="63" t="s">
        <v>60</v>
      </c>
      <c r="I9" s="63" t="s">
        <v>121</v>
      </c>
      <c r="J9" s="20" t="s">
        <v>6</v>
      </c>
      <c r="K9" s="21" t="s">
        <v>7</v>
      </c>
    </row>
    <row r="10" spans="1:16" s="12" customFormat="1" ht="233.25" customHeight="1" x14ac:dyDescent="0.25">
      <c r="A10" s="13" t="str">
        <f>IF(OR(B10&lt;&gt;"",J10&lt;&gt;""),"IMG01","")</f>
        <v>IMG01</v>
      </c>
      <c r="B10" s="67" t="s">
        <v>147</v>
      </c>
      <c r="C10" s="22" t="str">
        <f>IF(OR(B10&lt;&gt;"",J10&lt;&gt;""),IF($G$4="Recurso",CONCATENATE($G$4," ",$G$5),$G$4),"")</f>
        <v>Recurso F6</v>
      </c>
      <c r="D10" s="14" t="s">
        <v>145</v>
      </c>
      <c r="E10" s="14" t="s">
        <v>146</v>
      </c>
      <c r="F10" s="14" t="str">
        <f t="shared" ref="F10:F13" si="0">IF(OR(B10&lt;&gt;"",J10&lt;&gt;""),CONCATENATE($C$7,"_",$A10,IF($G$4="Cuaderno de Estudio","_small",CONCATENATE(IF(I10="","","n"),IF(LEFT($G$5,1)="F",".jpg",".png")))),"")</f>
        <v>MA_11_02_REC220_IMG01.jpg</v>
      </c>
      <c r="G10" s="14" t="str">
        <f>IF(F10&lt;&gt;"",IF($G$4="Recurso",IF(LEFT($G$5,1)="M",VLOOKUP($G$5,'Definición técnica de imagenes'!$A$3:$G$17,5,FALSE),IF($G$5="F1",'Definición técnica de imagenes'!$E$15,'Definición técnica de imagenes'!$F$13)),'Definición técnica de imagenes'!$E$16),"")</f>
        <v>800 x 460 px</v>
      </c>
      <c r="H10" s="14" t="str">
        <f t="shared" ref="H10:H12" si="1">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174</v>
      </c>
      <c r="K10" s="69"/>
    </row>
    <row r="11" spans="1:16" s="12" customFormat="1" ht="208.5" customHeight="1" x14ac:dyDescent="0.25">
      <c r="A11" s="13" t="s">
        <v>148</v>
      </c>
      <c r="B11" s="23" t="s">
        <v>147</v>
      </c>
      <c r="C11" s="22" t="str">
        <f t="shared" ref="C11:C13" si="2">IF(OR(B11&lt;&gt;"",J11&lt;&gt;""),IF($G$4="Recurso",CONCATENATE($G$4," ",$G$5),$G$4),"")</f>
        <v>Recurso F6</v>
      </c>
      <c r="D11" s="14" t="s">
        <v>145</v>
      </c>
      <c r="E11" s="14" t="s">
        <v>146</v>
      </c>
      <c r="F11" s="14" t="str">
        <f t="shared" si="0"/>
        <v>MA_11_02_REC220_IMG02.jpg</v>
      </c>
      <c r="G11" s="14" t="str">
        <f>IF(F11&lt;&gt;"",IF($G$4="Recurso",IF(LEFT($G$5,1)="M",VLOOKUP($G$5,'Definición técnica de imagenes'!$A$3:$G$17,5,FALSE),IF($G$5="F1",'Definición técnica de imagenes'!$E$15,'Definición técnica de imagenes'!$F$13)),'Definición técnica de imagenes'!$E$16),"")</f>
        <v>800 x 460 px</v>
      </c>
      <c r="H11" s="14" t="str">
        <f t="shared" si="1"/>
        <v/>
      </c>
      <c r="I11" s="14" t="str">
        <f>IF(OR(B11&lt;&gt;"",J11&lt;&gt;""),IF($G$4="Recurso",IF(LEFT($G$5,1)="M",IF(VLOOKUP($G$5,'Definición técnica de imagenes'!$A$3:$G$17,6,FALSE)=0,"",VLOOKUP($G$5,'Definición técnica de imagenes'!$A$3:$G$17,6,FALSE)),IF($G$5="F1","","")),'Definición técnica de imagenes'!$F$16),"")</f>
        <v/>
      </c>
      <c r="J11" s="70" t="s">
        <v>175</v>
      </c>
      <c r="K11" s="69" t="s">
        <v>160</v>
      </c>
    </row>
    <row r="12" spans="1:16" s="12" customFormat="1" ht="207.75" customHeight="1" x14ac:dyDescent="0.25">
      <c r="A12" s="13" t="s">
        <v>149</v>
      </c>
      <c r="B12" s="23" t="s">
        <v>147</v>
      </c>
      <c r="C12" s="22" t="str">
        <f t="shared" si="2"/>
        <v>Recurso F6</v>
      </c>
      <c r="D12" s="14" t="s">
        <v>152</v>
      </c>
      <c r="E12" s="14" t="s">
        <v>146</v>
      </c>
      <c r="F12" s="14" t="str">
        <f t="shared" si="0"/>
        <v>MA_11_02_REC220_IMG03.jpg</v>
      </c>
      <c r="G12" s="14" t="str">
        <f>IF(F12&lt;&gt;"",IF($G$4="Recurso",IF(LEFT($G$5,1)="M",VLOOKUP($G$5,'Definición técnica de imagenes'!$A$3:$G$17,5,FALSE),IF($G$5="F1",'Definición técnica de imagenes'!$E$15,'Definición técnica de imagenes'!$F$13)),'Definición técnica de imagenes'!$E$16),"")</f>
        <v>800 x 460 px</v>
      </c>
      <c r="H12" s="14" t="str">
        <f t="shared" si="1"/>
        <v/>
      </c>
      <c r="I12" s="14" t="str">
        <f>IF(OR(B12&lt;&gt;"",J12&lt;&gt;""),IF($G$4="Recurso",IF(LEFT($G$5,1)="M",IF(VLOOKUP($G$5,'Definición técnica de imagenes'!$A$3:$G$17,6,FALSE)=0,"",VLOOKUP($G$5,'Definición técnica de imagenes'!$A$3:$G$17,6,FALSE)),IF($G$5="F1","","")),'Definición técnica de imagenes'!$F$16),"")</f>
        <v/>
      </c>
      <c r="J12" s="71" t="s">
        <v>176</v>
      </c>
      <c r="K12" s="68"/>
    </row>
    <row r="13" spans="1:16" s="12" customFormat="1" ht="179.25" customHeight="1" x14ac:dyDescent="0.25">
      <c r="A13" s="103" t="s">
        <v>150</v>
      </c>
      <c r="B13" s="104" t="s">
        <v>147</v>
      </c>
      <c r="C13" s="105" t="str">
        <f t="shared" si="2"/>
        <v>Recurso F6</v>
      </c>
      <c r="D13" s="106" t="s">
        <v>145</v>
      </c>
      <c r="E13" s="106" t="s">
        <v>146</v>
      </c>
      <c r="F13" s="106" t="str">
        <f t="shared" si="0"/>
        <v>MA_11_02_REC220_IMG04.jpg</v>
      </c>
      <c r="G13" s="106" t="str">
        <f>IF(F13&lt;&gt;"",IF($G$4="Recurso",IF(LEFT($G$5,1)="M",VLOOKUP($G$5,'Definición técnica de imagenes'!$A$3:$G$17,5,FALSE),IF($G$5="F1",'Definición técnica de imagenes'!$E$15,'Definición técnica de imagenes'!$F$13)),'Definición técnica de imagenes'!$E$16),"")</f>
        <v>800 x 460 px</v>
      </c>
      <c r="H13" s="106"/>
      <c r="I13" s="106"/>
      <c r="J13" s="107" t="s">
        <v>162</v>
      </c>
      <c r="K13" s="108" t="s">
        <v>161</v>
      </c>
    </row>
    <row r="14" spans="1:16" s="12" customFormat="1" ht="213.75" customHeight="1" x14ac:dyDescent="0.25">
      <c r="A14" s="114" t="s">
        <v>153</v>
      </c>
      <c r="B14" s="115" t="s">
        <v>147</v>
      </c>
      <c r="C14" s="115" t="str">
        <f t="shared" ref="C14" si="3">IF(OR(B14&lt;&gt;"",J14&lt;&gt;""),IF($G$4="Recurso",CONCATENATE($G$4," ",$G$5),$G$4),"")</f>
        <v>Recurso F6</v>
      </c>
      <c r="D14" s="116" t="s">
        <v>145</v>
      </c>
      <c r="E14" s="116" t="s">
        <v>146</v>
      </c>
      <c r="F14" s="116" t="str">
        <f t="shared" ref="F14" si="4">IF(OR(B14&lt;&gt;"",J14&lt;&gt;""),CONCATENATE($C$7,"_",$A14,IF($G$4="Cuaderno de Estudio","_small",CONCATENATE(IF(I14="","","n"),IF(LEFT($G$5,1)="F",".jpg",".png")))),"")</f>
        <v>MA_11_02_REC220_IMG05.jpg</v>
      </c>
      <c r="G14" s="116" t="str">
        <f>IF(F14&lt;&gt;"",IF($G$4="Recurso",IF(LEFT($G$5,1)="M",VLOOKUP($G$5,'Definición técnica de imagenes'!$A$3:$G$17,5,FALSE),IF($G$5="F1",'Definición técnica de imagenes'!$E$15,'Definición técnica de imagenes'!$F$13)),'Definición técnica de imagenes'!$E$16),"")</f>
        <v>800 x 460 px</v>
      </c>
      <c r="H14" s="116" t="str">
        <f t="shared" ref="H14" si="5">IF(AND(I14&lt;&gt;"",I14&lt;&gt;0),IF(OR(B14&lt;&gt;"",J14&lt;&gt;""),CONCATENATE($C$7,"_",$A14,IF($G$4="Cuaderno de Estudio","_zoom",CONCATENATE("a",IF(LEFT($G$5,1)="F",".jpg",".png")))),""),"")</f>
        <v/>
      </c>
      <c r="I14" s="116" t="str">
        <f>IF(OR(B14&lt;&gt;"",J14&lt;&gt;""),IF($G$4="Recurso",IF(LEFT($G$5,1)="M",IF(VLOOKUP($G$5,'Definición técnica de imagenes'!$A$3:$G$17,6,FALSE)=0,"",VLOOKUP($G$5,'Definición técnica de imagenes'!$A$3:$G$17,6,FALSE)),IF($G$5="F1","","")),'Definición técnica de imagenes'!$F$16),"")</f>
        <v/>
      </c>
      <c r="J14" s="116" t="s">
        <v>177</v>
      </c>
      <c r="K14" s="117" t="s">
        <v>178</v>
      </c>
    </row>
    <row r="15" spans="1:16" s="12" customFormat="1" ht="216.75" customHeight="1" x14ac:dyDescent="0.25">
      <c r="A15" s="109" t="s">
        <v>155</v>
      </c>
      <c r="B15" s="110" t="s">
        <v>147</v>
      </c>
      <c r="C15" s="110" t="str">
        <f t="shared" ref="C15" si="6">IF(OR(B15&lt;&gt;"",J15&lt;&gt;""),IF($G$4="Recurso",CONCATENATE($G$4," ",$G$5),$G$4),"")</f>
        <v>Recurso F6</v>
      </c>
      <c r="D15" s="111" t="s">
        <v>145</v>
      </c>
      <c r="E15" s="111" t="s">
        <v>146</v>
      </c>
      <c r="F15" s="111" t="str">
        <f t="shared" ref="F15" si="7">IF(OR(B15&lt;&gt;"",J15&lt;&gt;""),CONCATENATE($C$7,"_",$A15,IF($G$4="Cuaderno de Estudio","_small",CONCATENATE(IF(I15="","","n"),IF(LEFT($G$5,1)="F",".jpg",".png")))),"")</f>
        <v>MA_11_02_REC220_IMG06.jpg</v>
      </c>
      <c r="G15" s="111" t="str">
        <f>IF(F15&lt;&gt;"",IF($G$4="Recurso",IF(LEFT($G$5,1)="M",VLOOKUP($G$5,'Definición técnica de imagenes'!$A$3:$G$17,5,FALSE),IF($G$5="F1",'Definición técnica de imagenes'!$E$15,'Definición técnica de imagenes'!$F$13)),'Definición técnica de imagenes'!$E$16),"")</f>
        <v>800 x 460 px</v>
      </c>
      <c r="H15" s="111" t="str">
        <f t="shared" ref="H15" si="8">IF(AND(I15&lt;&gt;"",I15&lt;&gt;0),IF(OR(B15&lt;&gt;"",J15&lt;&gt;""),CONCATENATE($C$7,"_",$A15,IF($G$4="Cuaderno de Estudio","_zoom",CONCATENATE("a",IF(LEFT($G$5,1)="F",".jpg",".png")))),""),"")</f>
        <v/>
      </c>
      <c r="I15" s="111" t="str">
        <f>IF(OR(B15&lt;&gt;"",J15&lt;&gt;""),IF($G$4="Recurso",IF(LEFT($G$5,1)="M",IF(VLOOKUP($G$5,'Definición técnica de imagenes'!$A$3:$G$17,6,FALSE)=0,"",VLOOKUP($G$5,'Definición técnica de imagenes'!$A$3:$G$17,6,FALSE)),IF($G$5="F1","","")),'Definición técnica de imagenes'!$F$16),"")</f>
        <v/>
      </c>
      <c r="J15" s="112" t="s">
        <v>163</v>
      </c>
      <c r="K15" s="113" t="s">
        <v>179</v>
      </c>
    </row>
    <row r="16" spans="1:16" s="12" customFormat="1" ht="192" customHeight="1" x14ac:dyDescent="0.25">
      <c r="A16" s="109" t="s">
        <v>156</v>
      </c>
      <c r="B16" s="110" t="s">
        <v>147</v>
      </c>
      <c r="C16" s="110" t="e">
        <f>IF(OR(B16&lt;&gt;"",#REF!&lt;&gt;""),IF($G$4="Recurso",CONCATENATE($G$4," ",$G$5),$G$4),"")</f>
        <v>#REF!</v>
      </c>
      <c r="D16" s="111" t="s">
        <v>145</v>
      </c>
      <c r="E16" s="111" t="s">
        <v>146</v>
      </c>
      <c r="F16" s="111" t="e">
        <f>IF(OR(B16&lt;&gt;"",#REF!&lt;&gt;""),CONCATENATE($C$7,"_",$A16,IF($G$4="Cuaderno de Estudio","_small",CONCATENATE(IF(I16="","","n"),IF(LEFT($G$5,1)="F",".jpg",".png")))),"")</f>
        <v>#REF!</v>
      </c>
      <c r="G16" s="111" t="e">
        <f>IF(F16&lt;&gt;"",IF($G$4="Recurso",IF(LEFT($G$5,1)="M",VLOOKUP($G$5,'Definición técnica de imagenes'!$A$3:$G$17,5,FALSE),IF($G$5="F1",'Definición técnica de imagenes'!$E$15,'Definición técnica de imagenes'!$F$13)),'Definición técnica de imagenes'!$E$16),"")</f>
        <v>#REF!</v>
      </c>
      <c r="H16" s="111" t="e">
        <f>IF(AND(I16&lt;&gt;"",I16&lt;&gt;0),IF(OR(B16&lt;&gt;"",#REF!&lt;&gt;""),CONCATENATE($C$7,"_",$A16,IF($G$4="Cuaderno de Estudio","_zoom",CONCATENATE("a",IF(LEFT($G$5,1)="F",".jpg",".png")))),""),"")</f>
        <v>#REF!</v>
      </c>
      <c r="I16" s="111" t="e">
        <f>IF(OR(B16&lt;&gt;"",#REF!&lt;&gt;""),IF($G$4="Recurso",IF(LEFT($G$5,1)="M",IF(VLOOKUP($G$5,'Definición técnica de imagenes'!$A$3:$G$17,6,FALSE)=0,"",VLOOKUP($G$5,'Definición técnica de imagenes'!$A$3:$G$17,6,FALSE)),IF($G$5="F1","","")),'Definición técnica de imagenes'!$F$16),"")</f>
        <v>#REF!</v>
      </c>
      <c r="J16" s="111" t="s">
        <v>164</v>
      </c>
      <c r="K16" s="113" t="s">
        <v>180</v>
      </c>
    </row>
    <row r="17" spans="1:11" s="12" customFormat="1" ht="218.25" customHeight="1" x14ac:dyDescent="0.25">
      <c r="A17" s="114" t="s">
        <v>157</v>
      </c>
      <c r="B17" s="115" t="s">
        <v>147</v>
      </c>
      <c r="C17" s="115" t="str">
        <f>IF(OR(B17&lt;&gt;"",J16&lt;&gt;""),IF($G$4="Recurso",CONCATENATE($G$4," ",$G$5),$G$4),"")</f>
        <v>Recurso F6</v>
      </c>
      <c r="D17" s="116" t="s">
        <v>145</v>
      </c>
      <c r="E17" s="116" t="s">
        <v>146</v>
      </c>
      <c r="F17" s="116" t="str">
        <f>IF(OR(B17&lt;&gt;"",J16&lt;&gt;""),CONCATENATE($C$7,"_",$A17,IF($G$4="Cuaderno de Estudio","_small",CONCATENATE(IF(I17="","","n"),IF(LEFT($G$5,1)="F",".jpg",".png")))),"")</f>
        <v>MA_11_02_REC220_IMG08.jpg</v>
      </c>
      <c r="G17" s="116" t="str">
        <f>IF(F17&lt;&gt;"",IF($G$4="Recurso",IF(LEFT($G$5,1)="M",VLOOKUP($G$5,'Definición técnica de imagenes'!$A$3:$G$17,5,FALSE),IF($G$5="F1",'Definición técnica de imagenes'!$E$15,'Definición técnica de imagenes'!$F$13)),'Definición técnica de imagenes'!$E$16),"")</f>
        <v>800 x 460 px</v>
      </c>
      <c r="H17" s="116" t="str">
        <f>IF(AND(I17&lt;&gt;"",I17&lt;&gt;0),IF(OR(B17&lt;&gt;"",J16&lt;&gt;""),CONCATENATE($C$7,"_",$A17,IF($G$4="Cuaderno de Estudio","_zoom",CONCATENATE("a",IF(LEFT($G$5,1)="F",".jpg",".png")))),""),"")</f>
        <v/>
      </c>
      <c r="I17" s="116" t="str">
        <f>IF(OR(B17&lt;&gt;"",J16&lt;&gt;""),IF($G$4="Recurso",IF(LEFT($G$5,1)="M",IF(VLOOKUP($G$5,'Definición técnica de imagenes'!$A$3:$G$17,6,FALSE)=0,"",VLOOKUP($G$5,'Definición técnica de imagenes'!$A$3:$G$17,6,FALSE)),IF($G$5="F1","","")),'Definición técnica de imagenes'!$F$16),"")</f>
        <v/>
      </c>
      <c r="J17" s="118" t="s">
        <v>165</v>
      </c>
      <c r="K17" s="119" t="s">
        <v>181</v>
      </c>
    </row>
    <row r="18" spans="1:11" s="12" customFormat="1" ht="71.25" customHeight="1" x14ac:dyDescent="0.25">
      <c r="A18" s="109" t="s">
        <v>182</v>
      </c>
      <c r="B18" s="110" t="s">
        <v>147</v>
      </c>
      <c r="C18" s="110" t="str">
        <f t="shared" ref="C18:C22" si="9">IF(OR(B18&lt;&gt;"",J17&lt;&gt;""),IF($G$4="Recurso",CONCATENATE($G$4," ",$G$5),$G$4),"")</f>
        <v>Recurso F6</v>
      </c>
      <c r="D18" s="111" t="s">
        <v>145</v>
      </c>
      <c r="E18" s="111" t="s">
        <v>146</v>
      </c>
      <c r="F18" s="111" t="str">
        <f t="shared" ref="F18:F22" si="10">IF(OR(B18&lt;&gt;"",J17&lt;&gt;""),CONCATENATE($C$7,"_",$A18,IF($G$4="Cuaderno de Estudio","_small",CONCATENATE(IF(I18="","","n"),IF(LEFT($G$5,1)="F",".jpg",".png")))),"")</f>
        <v>MA_11_02_REC220_IMG9.jpg</v>
      </c>
      <c r="G18" s="111" t="str">
        <f>IF(F18&lt;&gt;"",IF($G$4="Recurso",IF(LEFT($G$5,1)="M",VLOOKUP($G$5,'Definición técnica de imagenes'!$A$3:$G$17,5,FALSE),IF($G$5="F1",'Definición técnica de imagenes'!$E$15,'Definición técnica de imagenes'!$F$13)),'Definición técnica de imagenes'!$E$16),"")</f>
        <v>800 x 460 px</v>
      </c>
      <c r="H18" s="111" t="str">
        <f t="shared" ref="H18:H22" si="11">IF(AND(I18&lt;&gt;"",I18&lt;&gt;0),IF(OR(B18&lt;&gt;"",J17&lt;&gt;""),CONCATENATE($C$7,"_",$A18,IF($G$4="Cuaderno de Estudio","_zoom",CONCATENATE("a",IF(LEFT($G$5,1)="F",".jpg",".png")))),""),"")</f>
        <v/>
      </c>
      <c r="I18" s="111" t="str">
        <f>IF(OR(B18&lt;&gt;"",J17&lt;&gt;""),IF($G$4="Recurso",IF(LEFT($G$5,1)="M",IF(VLOOKUP($G$5,'Definición técnica de imagenes'!$A$3:$G$17,6,FALSE)=0,"",VLOOKUP($G$5,'Definición técnica de imagenes'!$A$3:$G$17,6,FALSE)),IF($G$5="F1","","")),'Definición técnica de imagenes'!$F$16),"")</f>
        <v/>
      </c>
      <c r="J18" s="111" t="s">
        <v>166</v>
      </c>
      <c r="K18" s="113" t="s">
        <v>183</v>
      </c>
    </row>
    <row r="19" spans="1:11" s="12" customFormat="1" ht="27" x14ac:dyDescent="0.25">
      <c r="A19" s="109" t="s">
        <v>167</v>
      </c>
      <c r="B19" s="110" t="s">
        <v>147</v>
      </c>
      <c r="C19" s="110" t="str">
        <f t="shared" si="9"/>
        <v>Recurso F6</v>
      </c>
      <c r="D19" s="111" t="s">
        <v>145</v>
      </c>
      <c r="E19" s="111" t="s">
        <v>146</v>
      </c>
      <c r="F19" s="111" t="str">
        <f t="shared" si="10"/>
        <v>MA_11_02_REC220_IMG10.jpg</v>
      </c>
      <c r="G19" s="111" t="str">
        <f>IF(F19&lt;&gt;"",IF($G$4="Recurso",IF(LEFT($G$5,1)="M",VLOOKUP($G$5,'Definición técnica de imagenes'!$A$3:$G$17,5,FALSE),IF($G$5="F1",'Definición técnica de imagenes'!$E$15,'Definición técnica de imagenes'!$F$13)),'Definición técnica de imagenes'!$E$16),"")</f>
        <v>800 x 460 px</v>
      </c>
      <c r="H19" s="111" t="str">
        <f t="shared" si="11"/>
        <v/>
      </c>
      <c r="I19" s="111" t="str">
        <f>IF(OR(B19&lt;&gt;"",J18&lt;&gt;""),IF($G$4="Recurso",IF(LEFT($G$5,1)="M",IF(VLOOKUP($G$5,'Definición técnica de imagenes'!$A$3:$G$17,6,FALSE)=0,"",VLOOKUP($G$5,'Definición técnica de imagenes'!$A$3:$G$17,6,FALSE)),IF($G$5="F1","","")),'Definición técnica de imagenes'!$F$16),"")</f>
        <v/>
      </c>
      <c r="J19" s="111" t="s">
        <v>184</v>
      </c>
      <c r="K19" s="113" t="s">
        <v>171</v>
      </c>
    </row>
    <row r="20" spans="1:11" s="12" customFormat="1" ht="27" x14ac:dyDescent="0.25">
      <c r="A20" s="109" t="s">
        <v>168</v>
      </c>
      <c r="B20" s="110" t="s">
        <v>147</v>
      </c>
      <c r="C20" s="110" t="str">
        <f t="shared" si="9"/>
        <v>Recurso F6</v>
      </c>
      <c r="D20" s="111" t="s">
        <v>145</v>
      </c>
      <c r="E20" s="111" t="s">
        <v>146</v>
      </c>
      <c r="F20" s="111" t="str">
        <f t="shared" si="10"/>
        <v>MA_11_02_REC220_IMG11.jpg</v>
      </c>
      <c r="G20" s="111" t="str">
        <f>IF(F20&lt;&gt;"",IF($G$4="Recurso",IF(LEFT($G$5,1)="M",VLOOKUP($G$5,'Definición técnica de imagenes'!$A$3:$G$17,5,FALSE),IF($G$5="F1",'Definición técnica de imagenes'!$E$15,'Definición técnica de imagenes'!$F$13)),'Definición técnica de imagenes'!$E$16),"")</f>
        <v>800 x 460 px</v>
      </c>
      <c r="H20" s="111" t="str">
        <f t="shared" si="11"/>
        <v/>
      </c>
      <c r="I20" s="111" t="str">
        <f>IF(OR(B20&lt;&gt;"",J19&lt;&gt;""),IF($G$4="Recurso",IF(LEFT($G$5,1)="M",IF(VLOOKUP($G$5,'Definición técnica de imagenes'!$A$3:$G$17,6,FALSE)=0,"",VLOOKUP($G$5,'Definición técnica de imagenes'!$A$3:$G$17,6,FALSE)),IF($G$5="F1","","")),'Definición técnica de imagenes'!$F$16),"")</f>
        <v/>
      </c>
      <c r="J20" s="111" t="s">
        <v>172</v>
      </c>
      <c r="K20" s="113" t="s">
        <v>185</v>
      </c>
    </row>
    <row r="21" spans="1:11" s="12" customFormat="1" ht="54" x14ac:dyDescent="0.25">
      <c r="A21" s="109" t="s">
        <v>169</v>
      </c>
      <c r="B21" s="110" t="s">
        <v>147</v>
      </c>
      <c r="C21" s="110" t="str">
        <f t="shared" si="9"/>
        <v>Recurso F6</v>
      </c>
      <c r="D21" s="111" t="s">
        <v>145</v>
      </c>
      <c r="E21" s="111" t="s">
        <v>146</v>
      </c>
      <c r="F21" s="111" t="str">
        <f t="shared" si="10"/>
        <v>MA_11_02_REC220_IMG13.jpg</v>
      </c>
      <c r="G21" s="111" t="str">
        <f>IF(F21&lt;&gt;"",IF($G$4="Recurso",IF(LEFT($G$5,1)="M",VLOOKUP($G$5,'Definición técnica de imagenes'!$A$3:$G$17,5,FALSE),IF($G$5="F1",'Definición técnica de imagenes'!$E$15,'Definición técnica de imagenes'!$F$13)),'Definición técnica de imagenes'!$E$16),"")</f>
        <v>800 x 460 px</v>
      </c>
      <c r="H21" s="111" t="str">
        <f t="shared" si="11"/>
        <v/>
      </c>
      <c r="I21" s="111" t="str">
        <f>IF(OR(B21&lt;&gt;"",J20&lt;&gt;""),IF($G$4="Recurso",IF(LEFT($G$5,1)="M",IF(VLOOKUP($G$5,'Definición técnica de imagenes'!$A$3:$G$17,6,FALSE)=0,"",VLOOKUP($G$5,'Definición técnica de imagenes'!$A$3:$G$17,6,FALSE)),IF($G$5="F1","","")),'Definición técnica de imagenes'!$F$16),"")</f>
        <v/>
      </c>
      <c r="J21" s="111" t="s">
        <v>173</v>
      </c>
      <c r="K21" s="113" t="s">
        <v>186</v>
      </c>
    </row>
    <row r="22" spans="1:11" s="12" customFormat="1" x14ac:dyDescent="0.25">
      <c r="A22" s="13" t="s">
        <v>170</v>
      </c>
      <c r="B22" s="22" t="s">
        <v>147</v>
      </c>
      <c r="C22" s="22" t="str">
        <f t="shared" si="9"/>
        <v>Recurso F6</v>
      </c>
      <c r="D22" s="14" t="s">
        <v>145</v>
      </c>
      <c r="E22" s="14" t="s">
        <v>146</v>
      </c>
      <c r="F22" s="14" t="str">
        <f t="shared" si="10"/>
        <v>MA_11_02_REC220_IMG14.jpg</v>
      </c>
      <c r="G22" s="14" t="str">
        <f>IF(F22&lt;&gt;"",IF($G$4="Recurso",IF(LEFT($G$5,1)="M",VLOOKUP($G$5,'Definición técnica de imagenes'!$A$3:$G$17,5,FALSE),IF($G$5="F1",'Definición técnica de imagenes'!$E$15,'Definición técnica de imagenes'!$F$13)),'Definición técnica de imagenes'!$E$16),"")</f>
        <v>800 x 460 px</v>
      </c>
      <c r="H22" s="14" t="str">
        <f t="shared" si="11"/>
        <v/>
      </c>
      <c r="I22" s="14" t="str">
        <f>IF(OR(B22&lt;&gt;"",J21&lt;&gt;""),IF($G$4="Recurso",IF(LEFT($G$5,1)="M",IF(VLOOKUP($G$5,'Definición técnica de imagenes'!$A$3:$G$17,6,FALSE)=0,"",VLOOKUP($G$5,'Definición técnica de imagenes'!$A$3:$G$17,6,FALSE)),IF($G$5="F1","","")),'Definición técnica de imagenes'!$F$16),"")</f>
        <v/>
      </c>
      <c r="J22" s="111" t="s">
        <v>187</v>
      </c>
      <c r="K22" s="15"/>
    </row>
    <row r="23" spans="1:11" s="12" customFormat="1" x14ac:dyDescent="0.25">
      <c r="A23" s="13"/>
      <c r="B23" s="22"/>
      <c r="C23" s="22"/>
      <c r="D23" s="14"/>
      <c r="E23" s="14"/>
      <c r="F23" s="14" t="str">
        <f t="shared" ref="F23:F52" si="12">IF(OR(B23&lt;&gt;"",J23&lt;&gt;""),CONCATENATE($C$7,"_",$A23,IF($G$4="Cuaderno de Estudio","_small",CONCATENATE(IF(I23="","","n"),IF(LEFT($G$5,1)="F",".jpg",".png")))),"")</f>
        <v/>
      </c>
      <c r="G23" s="14" t="str">
        <f>IF(F23&lt;&gt;"",IF($G$4="Recurso",IF(LEFT($G$5,1)="M",VLOOKUP($G$5,'Definición técnica de imagenes'!$A$3:$G$17,5,FALSE),IF($G$5="F1",'Definición técnica de imagenes'!$E$15,'Definición técnica de imagenes'!$F$13)),'Definición técnica de imagenes'!$E$16),"")</f>
        <v/>
      </c>
      <c r="H23" s="14" t="str">
        <f t="shared" ref="H23:H52" si="13">IF(AND(I23&lt;&gt;"",I23&lt;&gt;0),IF(OR(B23&lt;&gt;"",J23&lt;&gt;""),CONCATENATE($C$7,"_",$A23,IF($G$4="Cuaderno de Estudio","_zoom",CONCATENATE("a",IF(LEFT($G$5,1)="F",".jpg",".png")))),""),"")</f>
        <v/>
      </c>
      <c r="I23" s="14" t="str">
        <f>IF(OR(B23&lt;&gt;"",J23&lt;&gt;""),IF($G$4="Recurso",IF(LEFT($G$5,1)="M",IF(VLOOKUP($G$5,'Definición técnica de imagenes'!$A$3:$G$17,6,FALSE)=0,"",VLOOKUP($G$5,'Definición técnica de imagenes'!$A$3:$G$17,6,FALSE)),IF($G$5="F1","","")),'Definición técnica de imagenes'!$F$16),"")</f>
        <v/>
      </c>
      <c r="J23" s="14"/>
      <c r="K23" s="15"/>
    </row>
    <row r="24" spans="1:11" s="12" customFormat="1" x14ac:dyDescent="0.25">
      <c r="A24" s="13"/>
      <c r="B24" s="22"/>
      <c r="C24" s="22"/>
      <c r="D24" s="14"/>
      <c r="E24" s="14"/>
      <c r="F24" s="14" t="str">
        <f t="shared" si="12"/>
        <v/>
      </c>
      <c r="G24" s="14" t="str">
        <f>IF(F24&lt;&gt;"",IF($G$4="Recurso",IF(LEFT($G$5,1)="M",VLOOKUP($G$5,'Definición técnica de imagenes'!$A$3:$G$17,5,FALSE),IF($G$5="F1",'Definición técnica de imagenes'!$E$15,'Definición técnica de imagenes'!$F$13)),'Definición técnica de imagenes'!$E$16),"")</f>
        <v/>
      </c>
      <c r="H24" s="14" t="str">
        <f t="shared" si="13"/>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c r="B25" s="13"/>
      <c r="C25" s="13"/>
      <c r="D25" s="14"/>
      <c r="E25" s="14"/>
      <c r="F25" s="14" t="str">
        <f t="shared" si="12"/>
        <v/>
      </c>
      <c r="G25" s="14" t="str">
        <f>IF(F25&lt;&gt;"",IF($G$4="Recurso",IF(LEFT($G$5,1)="M",VLOOKUP($G$5,'Definición técnica de imagenes'!$A$3:$G$17,5,FALSE),IF($G$5="F1",'Definición técnica de imagenes'!$E$15,'Definición técnica de imagenes'!$F$13)),'Definición técnica de imagenes'!$E$16),"")</f>
        <v/>
      </c>
      <c r="H25" s="14" t="str">
        <f t="shared" si="13"/>
        <v/>
      </c>
      <c r="I25" s="14" t="str">
        <f>IF(OR(B25&lt;&gt;"",J25&lt;&gt;""),IF($G$4="Recurso",IF(LEFT($G$5,1)="M",IF(VLOOKUP($G$5,'Definición técnica de imagenes'!$A$3:$G$17,6,FALSE)=0,"",VLOOKUP($G$5,'Definición técnica de imagenes'!$A$3:$G$17,6,FALSE)),IF($G$5="F1","","")),'Definición técnica de imagenes'!$F$16),"")</f>
        <v/>
      </c>
      <c r="J25" s="14"/>
      <c r="K25" s="15"/>
    </row>
    <row r="26" spans="1:11" s="12" customFormat="1" x14ac:dyDescent="0.25">
      <c r="A26" s="13"/>
      <c r="B26" s="13"/>
      <c r="C26" s="13"/>
      <c r="D26" s="14"/>
      <c r="E26" s="14"/>
      <c r="F26" s="14" t="str">
        <f t="shared" si="12"/>
        <v/>
      </c>
      <c r="G26" s="14" t="str">
        <f>IF(F26&lt;&gt;"",IF($G$4="Recurso",IF(LEFT($G$5,1)="M",VLOOKUP($G$5,'Definición técnica de imagenes'!$A$3:$G$17,5,FALSE),IF($G$5="F1",'Definición técnica de imagenes'!$E$15,'Definición técnica de imagenes'!$F$13)),'Definición técnica de imagenes'!$E$16),"")</f>
        <v/>
      </c>
      <c r="H26" s="14" t="str">
        <f t="shared" si="13"/>
        <v/>
      </c>
      <c r="I26" s="14" t="str">
        <f>IF(OR(B26&lt;&gt;"",J26&lt;&gt;""),IF($G$4="Recurso",IF(LEFT($G$5,1)="M",IF(VLOOKUP($G$5,'Definición técnica de imagenes'!$A$3:$G$17,6,FALSE)=0,"",VLOOKUP($G$5,'Definición técnica de imagenes'!$A$3:$G$17,6,FALSE)),IF($G$5="F1","","")),'Definición técnica de imagenes'!$F$16),"")</f>
        <v/>
      </c>
      <c r="J26" s="14"/>
      <c r="K26" s="15"/>
    </row>
    <row r="27" spans="1:11" s="12" customFormat="1" x14ac:dyDescent="0.25">
      <c r="A27" s="13"/>
      <c r="B27" s="13"/>
      <c r="C27" s="13"/>
      <c r="D27" s="14"/>
      <c r="E27" s="14"/>
      <c r="F27" s="14" t="str">
        <f t="shared" si="12"/>
        <v/>
      </c>
      <c r="G27" s="14" t="str">
        <f>IF(F27&lt;&gt;"",IF($G$4="Recurso",IF(LEFT($G$5,1)="M",VLOOKUP($G$5,'Definición técnica de imagenes'!$A$3:$G$17,5,FALSE),IF($G$5="F1",'Definición técnica de imagenes'!$E$15,'Definición técnica de imagenes'!$F$13)),'Definición técnica de imagenes'!$E$16),"")</f>
        <v/>
      </c>
      <c r="H27" s="14" t="str">
        <f t="shared" si="13"/>
        <v/>
      </c>
      <c r="I27" s="14" t="str">
        <f>IF(OR(B27&lt;&gt;"",J27&lt;&gt;""),IF($G$4="Recurso",IF(LEFT($G$5,1)="M",IF(VLOOKUP($G$5,'Definición técnica de imagenes'!$A$3:$G$17,6,FALSE)=0,"",VLOOKUP($G$5,'Definición técnica de imagenes'!$A$3:$G$17,6,FALSE)),IF($G$5="F1","","")),'Definición técnica de imagenes'!$F$16),"")</f>
        <v/>
      </c>
      <c r="J27" s="14"/>
      <c r="K27" s="15"/>
    </row>
    <row r="28" spans="1:11" s="12" customFormat="1" x14ac:dyDescent="0.25">
      <c r="A28" s="13"/>
      <c r="B28" s="13"/>
      <c r="C28" s="13"/>
      <c r="D28" s="14"/>
      <c r="E28" s="14"/>
      <c r="F28" s="14" t="str">
        <f t="shared" si="12"/>
        <v/>
      </c>
      <c r="G28" s="14" t="str">
        <f>IF(F28&lt;&gt;"",IF($G$4="Recurso",IF(LEFT($G$5,1)="M",VLOOKUP($G$5,'Definición técnica de imagenes'!$A$3:$G$17,5,FALSE),IF($G$5="F1",'Definición técnica de imagenes'!$E$15,'Definición técnica de imagenes'!$F$13)),'Definición técnica de imagenes'!$E$16),"")</f>
        <v/>
      </c>
      <c r="H28" s="14" t="str">
        <f t="shared" si="13"/>
        <v/>
      </c>
      <c r="I28" s="14" t="str">
        <f>IF(OR(B28&lt;&gt;"",J28&lt;&gt;""),IF($G$4="Recurso",IF(LEFT($G$5,1)="M",IF(VLOOKUP($G$5,'Definición técnica de imagenes'!$A$3:$G$17,6,FALSE)=0,"",VLOOKUP($G$5,'Definición técnica de imagenes'!$A$3:$G$17,6,FALSE)),IF($G$5="F1","","")),'Definición técnica de imagenes'!$F$16),"")</f>
        <v/>
      </c>
      <c r="J28" s="14"/>
      <c r="K28" s="15"/>
    </row>
    <row r="29" spans="1:11" s="12" customFormat="1" x14ac:dyDescent="0.25">
      <c r="A29" s="13"/>
      <c r="B29" s="13"/>
      <c r="C29" s="13"/>
      <c r="D29" s="14"/>
      <c r="E29" s="14"/>
      <c r="F29" s="14" t="str">
        <f t="shared" si="12"/>
        <v/>
      </c>
      <c r="G29" s="14" t="str">
        <f>IF(F29&lt;&gt;"",IF($G$4="Recurso",IF(LEFT($G$5,1)="M",VLOOKUP($G$5,'Definición técnica de imagenes'!$A$3:$G$17,5,FALSE),IF($G$5="F1",'Definición técnica de imagenes'!$E$15,'Definición técnica de imagenes'!$F$13)),'Definición técnica de imagenes'!$E$16),"")</f>
        <v/>
      </c>
      <c r="H29" s="14" t="str">
        <f t="shared" si="13"/>
        <v/>
      </c>
      <c r="I29" s="14" t="str">
        <f>IF(OR(B29&lt;&gt;"",J29&lt;&gt;""),IF($G$4="Recurso",IF(LEFT($G$5,1)="M",IF(VLOOKUP($G$5,'Definición técnica de imagenes'!$A$3:$G$17,6,FALSE)=0,"",VLOOKUP($G$5,'Definición técnica de imagenes'!$A$3:$G$17,6,FALSE)),IF($G$5="F1","","")),'Definición técnica de imagenes'!$F$16),"")</f>
        <v/>
      </c>
      <c r="J29" s="14"/>
      <c r="K29" s="15"/>
    </row>
    <row r="30" spans="1:11" s="12" customFormat="1" x14ac:dyDescent="0.25">
      <c r="A30" s="13"/>
      <c r="B30" s="13"/>
      <c r="C30" s="13"/>
      <c r="D30" s="14"/>
      <c r="E30" s="14"/>
      <c r="F30" s="14" t="str">
        <f t="shared" si="12"/>
        <v/>
      </c>
      <c r="G30" s="14" t="str">
        <f>IF(F30&lt;&gt;"",IF($G$4="Recurso",IF(LEFT($G$5,1)="M",VLOOKUP($G$5,'Definición técnica de imagenes'!$A$3:$G$17,5,FALSE),IF($G$5="F1",'Definición técnica de imagenes'!$E$15,'Definición técnica de imagenes'!$F$13)),'Definición técnica de imagenes'!$E$16),"")</f>
        <v/>
      </c>
      <c r="H30" s="14" t="str">
        <f t="shared" si="13"/>
        <v/>
      </c>
      <c r="I30" s="14" t="str">
        <f>IF(OR(B30&lt;&gt;"",J30&lt;&gt;""),IF($G$4="Recurso",IF(LEFT($G$5,1)="M",IF(VLOOKUP($G$5,'Definición técnica de imagenes'!$A$3:$G$17,6,FALSE)=0,"",VLOOKUP($G$5,'Definición técnica de imagenes'!$A$3:$G$17,6,FALSE)),IF($G$5="F1","","")),'Definición técnica de imagenes'!$F$16),"")</f>
        <v/>
      </c>
      <c r="J30" s="14"/>
      <c r="K30" s="15"/>
    </row>
    <row r="31" spans="1:11" s="12" customFormat="1" x14ac:dyDescent="0.25">
      <c r="A31" s="13"/>
      <c r="B31" s="13"/>
      <c r="C31" s="13"/>
      <c r="D31" s="14"/>
      <c r="E31" s="14"/>
      <c r="F31" s="14" t="str">
        <f t="shared" si="12"/>
        <v/>
      </c>
      <c r="G31" s="14" t="str">
        <f>IF(F31&lt;&gt;"",IF($G$4="Recurso",IF(LEFT($G$5,1)="M",VLOOKUP($G$5,'Definición técnica de imagenes'!$A$3:$G$17,5,FALSE),IF($G$5="F1",'Definición técnica de imagenes'!$E$15,'Definición técnica de imagenes'!$F$13)),'Definición técnica de imagenes'!$E$16),"")</f>
        <v/>
      </c>
      <c r="H31" s="14" t="str">
        <f t="shared" si="13"/>
        <v/>
      </c>
      <c r="I31" s="14" t="str">
        <f>IF(OR(B31&lt;&gt;"",J31&lt;&gt;""),IF($G$4="Recurso",IF(LEFT($G$5,1)="M",IF(VLOOKUP($G$5,'Definición técnica de imagenes'!$A$3:$G$17,6,FALSE)=0,"",VLOOKUP($G$5,'Definición técnica de imagenes'!$A$3:$G$17,6,FALSE)),IF($G$5="F1","","")),'Definición técnica de imagenes'!$F$16),"")</f>
        <v/>
      </c>
      <c r="J31" s="14"/>
      <c r="K31" s="15"/>
    </row>
    <row r="32" spans="1:11" s="12" customFormat="1" x14ac:dyDescent="0.25">
      <c r="A32" s="13"/>
      <c r="B32" s="13"/>
      <c r="C32" s="13"/>
      <c r="D32" s="14"/>
      <c r="E32" s="14"/>
      <c r="F32" s="14" t="str">
        <f t="shared" si="12"/>
        <v/>
      </c>
      <c r="G32" s="14" t="str">
        <f>IF(F32&lt;&gt;"",IF($G$4="Recurso",IF(LEFT($G$5,1)="M",VLOOKUP($G$5,'Definición técnica de imagenes'!$A$3:$G$17,5,FALSE),IF($G$5="F1",'Definición técnica de imagenes'!$E$15,'Definición técnica de imagenes'!$F$13)),'Definición técnica de imagenes'!$E$16),"")</f>
        <v/>
      </c>
      <c r="H32" s="14" t="str">
        <f t="shared" si="13"/>
        <v/>
      </c>
      <c r="I32" s="14" t="str">
        <f>IF(OR(B32&lt;&gt;"",J32&lt;&gt;""),IF($G$4="Recurso",IF(LEFT($G$5,1)="M",IF(VLOOKUP($G$5,'Definición técnica de imagenes'!$A$3:$G$17,6,FALSE)=0,"",VLOOKUP($G$5,'Definición técnica de imagenes'!$A$3:$G$17,6,FALSE)),IF($G$5="F1","","")),'Definición técnica de imagenes'!$F$16),"")</f>
        <v/>
      </c>
      <c r="J32" s="14"/>
      <c r="K32" s="15"/>
    </row>
    <row r="33" spans="1:11" s="12" customFormat="1" x14ac:dyDescent="0.25">
      <c r="A33" s="13"/>
      <c r="B33" s="13"/>
      <c r="C33" s="13"/>
      <c r="D33" s="14"/>
      <c r="E33" s="14"/>
      <c r="F33" s="14" t="str">
        <f t="shared" si="12"/>
        <v/>
      </c>
      <c r="G33" s="14" t="str">
        <f>IF(F33&lt;&gt;"",IF($G$4="Recurso",IF(LEFT($G$5,1)="M",VLOOKUP($G$5,'Definición técnica de imagenes'!$A$3:$G$17,5,FALSE),IF($G$5="F1",'Definición técnica de imagenes'!$E$15,'Definición técnica de imagenes'!$F$13)),'Definición técnica de imagenes'!$E$16),"")</f>
        <v/>
      </c>
      <c r="H33" s="14" t="str">
        <f t="shared" si="13"/>
        <v/>
      </c>
      <c r="I33" s="14" t="str">
        <f>IF(OR(B33&lt;&gt;"",J33&lt;&gt;""),IF($G$4="Recurso",IF(LEFT($G$5,1)="M",IF(VLOOKUP($G$5,'Definición técnica de imagenes'!$A$3:$G$17,6,FALSE)=0,"",VLOOKUP($G$5,'Definición técnica de imagenes'!$A$3:$G$17,6,FALSE)),IF($G$5="F1","","")),'Definición técnica de imagenes'!$F$16),"")</f>
        <v/>
      </c>
      <c r="J33" s="14"/>
      <c r="K33" s="15"/>
    </row>
    <row r="34" spans="1:11" s="12" customFormat="1" x14ac:dyDescent="0.25">
      <c r="A34" s="13"/>
      <c r="B34" s="13"/>
      <c r="C34" s="13"/>
      <c r="D34" s="14"/>
      <c r="E34" s="14"/>
      <c r="F34" s="14" t="str">
        <f t="shared" si="12"/>
        <v/>
      </c>
      <c r="G34" s="14" t="str">
        <f>IF(F34&lt;&gt;"",IF($G$4="Recurso",IF(LEFT($G$5,1)="M",VLOOKUP($G$5,'Definición técnica de imagenes'!$A$3:$G$17,5,FALSE),IF($G$5="F1",'Definición técnica de imagenes'!$E$15,'Definición técnica de imagenes'!$F$13)),'Definición técnica de imagenes'!$E$16),"")</f>
        <v/>
      </c>
      <c r="H34" s="14" t="str">
        <f t="shared" si="13"/>
        <v/>
      </c>
      <c r="I34" s="14" t="str">
        <f>IF(OR(B34&lt;&gt;"",J34&lt;&gt;""),IF($G$4="Recurso",IF(LEFT($G$5,1)="M",IF(VLOOKUP($G$5,'Definición técnica de imagenes'!$A$3:$G$17,6,FALSE)=0,"",VLOOKUP($G$5,'Definición técnica de imagenes'!$A$3:$G$17,6,FALSE)),IF($G$5="F1","","")),'Definición técnica de imagenes'!$F$16),"")</f>
        <v/>
      </c>
      <c r="J34" s="14"/>
      <c r="K34" s="15"/>
    </row>
    <row r="35" spans="1:11" s="12" customFormat="1" x14ac:dyDescent="0.25">
      <c r="A35" s="13"/>
      <c r="B35" s="13"/>
      <c r="C35" s="13"/>
      <c r="D35" s="14"/>
      <c r="E35" s="14"/>
      <c r="F35" s="14" t="str">
        <f t="shared" si="12"/>
        <v/>
      </c>
      <c r="G35" s="14" t="str">
        <f>IF(F35&lt;&gt;"",IF($G$4="Recurso",IF(LEFT($G$5,1)="M",VLOOKUP($G$5,'Definición técnica de imagenes'!$A$3:$G$17,5,FALSE),IF($G$5="F1",'Definición técnica de imagenes'!$E$15,'Definición técnica de imagenes'!$F$13)),'Definición técnica de imagenes'!$E$16),"")</f>
        <v/>
      </c>
      <c r="H35" s="14" t="str">
        <f t="shared" si="13"/>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13"/>
      <c r="C36" s="13"/>
      <c r="D36" s="14"/>
      <c r="E36" s="14"/>
      <c r="F36" s="14" t="str">
        <f t="shared" si="12"/>
        <v/>
      </c>
      <c r="G36" s="14" t="str">
        <f>IF(F36&lt;&gt;"",IF($G$4="Recurso",IF(LEFT($G$5,1)="M",VLOOKUP($G$5,'Definición técnica de imagenes'!$A$3:$G$17,5,FALSE),IF($G$5="F1",'Definición técnica de imagenes'!$E$15,'Definición técnica de imagenes'!$F$13)),'Definición técnica de imagenes'!$E$16),"")</f>
        <v/>
      </c>
      <c r="H36" s="14" t="str">
        <f t="shared" si="13"/>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13"/>
      <c r="C37" s="13"/>
      <c r="D37" s="14"/>
      <c r="E37" s="14"/>
      <c r="F37" s="14" t="str">
        <f t="shared" si="12"/>
        <v/>
      </c>
      <c r="G37" s="14" t="str">
        <f>IF(F37&lt;&gt;"",IF($G$4="Recurso",IF(LEFT($G$5,1)="M",VLOOKUP($G$5,'Definición técnica de imagenes'!$A$3:$G$17,5,FALSE),IF($G$5="F1",'Definición técnica de imagenes'!$E$15,'Definición técnica de imagenes'!$F$13)),'Definición técnica de imagenes'!$E$16),"")</f>
        <v/>
      </c>
      <c r="H37" s="14" t="str">
        <f t="shared" si="13"/>
        <v/>
      </c>
      <c r="I37" s="14" t="str">
        <f>IF(OR(B37&lt;&gt;"",J37&lt;&gt;""),IF($G$4="Recurso",IF(LEFT($G$5,1)="M",IF(VLOOKUP($G$5,'Definición técnica de imagenes'!$A$3:$G$17,6,FALSE)=0,"",VLOOKUP($G$5,'Definición técnica de imagenes'!$A$3:$G$17,6,FALSE)),IF($G$5="F1","","")),'Definición técnica de imagenes'!$F$16),"")</f>
        <v/>
      </c>
      <c r="J37" s="14"/>
      <c r="K37" s="15"/>
    </row>
    <row r="38" spans="1:11" s="12" customFormat="1" x14ac:dyDescent="0.25">
      <c r="A38" s="13"/>
      <c r="B38" s="13"/>
      <c r="C38" s="13"/>
      <c r="D38" s="14"/>
      <c r="E38" s="14"/>
      <c r="F38" s="14" t="str">
        <f t="shared" si="12"/>
        <v/>
      </c>
      <c r="G38" s="14" t="str">
        <f>IF(F38&lt;&gt;"",IF($G$4="Recurso",IF(LEFT($G$5,1)="M",VLOOKUP($G$5,'Definición técnica de imagenes'!$A$3:$G$17,5,FALSE),IF($G$5="F1",'Definición técnica de imagenes'!$E$15,'Definición técnica de imagenes'!$F$13)),'Definición técnica de imagenes'!$E$16),"")</f>
        <v/>
      </c>
      <c r="H38" s="14" t="str">
        <f t="shared" si="13"/>
        <v/>
      </c>
      <c r="I38" s="14" t="str">
        <f>IF(OR(B38&lt;&gt;"",J38&lt;&gt;""),IF($G$4="Recurso",IF(LEFT($G$5,1)="M",IF(VLOOKUP($G$5,'Definición técnica de imagenes'!$A$3:$G$17,6,FALSE)=0,"",VLOOKUP($G$5,'Definición técnica de imagenes'!$A$3:$G$17,6,FALSE)),IF($G$5="F1","","")),'Definición técnica de imagenes'!$F$16),"")</f>
        <v/>
      </c>
      <c r="J38" s="14"/>
      <c r="K38" s="15"/>
    </row>
    <row r="39" spans="1:11" s="12" customFormat="1" x14ac:dyDescent="0.25">
      <c r="A39" s="13"/>
      <c r="B39" s="13"/>
      <c r="C39" s="13"/>
      <c r="D39" s="14"/>
      <c r="E39" s="14"/>
      <c r="F39" s="14" t="str">
        <f t="shared" si="12"/>
        <v/>
      </c>
      <c r="G39" s="14" t="str">
        <f>IF(F39&lt;&gt;"",IF($G$4="Recurso",IF(LEFT($G$5,1)="M",VLOOKUP($G$5,'Definición técnica de imagenes'!$A$3:$G$17,5,FALSE),IF($G$5="F1",'Definición técnica de imagenes'!$E$15,'Definición técnica de imagenes'!$F$13)),'Definición técnica de imagenes'!$E$16),"")</f>
        <v/>
      </c>
      <c r="H39" s="14" t="str">
        <f t="shared" si="13"/>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13"/>
      <c r="C40" s="13"/>
      <c r="D40" s="14"/>
      <c r="E40" s="14"/>
      <c r="F40" s="14" t="str">
        <f t="shared" si="12"/>
        <v/>
      </c>
      <c r="G40" s="14" t="str">
        <f>IF(F40&lt;&gt;"",IF($G$4="Recurso",IF(LEFT($G$5,1)="M",VLOOKUP($G$5,'Definición técnica de imagenes'!$A$3:$G$17,5,FALSE),IF($G$5="F1",'Definición técnica de imagenes'!$E$15,'Definición técnica de imagenes'!$F$13)),'Definición técnica de imagenes'!$E$16),"")</f>
        <v/>
      </c>
      <c r="H40" s="14" t="str">
        <f t="shared" si="13"/>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13"/>
      <c r="C41" s="13"/>
      <c r="D41" s="14"/>
      <c r="E41" s="14"/>
      <c r="F41" s="14" t="str">
        <f t="shared" si="12"/>
        <v/>
      </c>
      <c r="G41" s="14" t="str">
        <f>IF(F41&lt;&gt;"",IF($G$4="Recurso",IF(LEFT($G$5,1)="M",VLOOKUP($G$5,'Definición técnica de imagenes'!$A$3:$G$17,5,FALSE),IF($G$5="F1",'Definición técnica de imagenes'!$E$15,'Definición técnica de imagenes'!$F$13)),'Definición técnica de imagenes'!$E$16),"")</f>
        <v/>
      </c>
      <c r="H41" s="14" t="str">
        <f t="shared" si="13"/>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13"/>
      <c r="C42" s="13"/>
      <c r="D42" s="14"/>
      <c r="E42" s="14"/>
      <c r="F42" s="14" t="str">
        <f t="shared" si="12"/>
        <v/>
      </c>
      <c r="G42" s="14" t="str">
        <f>IF(F42&lt;&gt;"",IF($G$4="Recurso",IF(LEFT($G$5,1)="M",VLOOKUP($G$5,'Definición técnica de imagenes'!$A$3:$G$17,5,FALSE),IF($G$5="F1",'Definición técnica de imagenes'!$E$15,'Definición técnica de imagenes'!$F$13)),'Definición técnica de imagenes'!$E$16),"")</f>
        <v/>
      </c>
      <c r="H42" s="14" t="str">
        <f t="shared" si="13"/>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13"/>
      <c r="C43" s="13"/>
      <c r="D43" s="14"/>
      <c r="E43" s="14"/>
      <c r="F43" s="14" t="str">
        <f t="shared" si="12"/>
        <v/>
      </c>
      <c r="G43" s="14" t="str">
        <f>IF(F43&lt;&gt;"",IF($G$4="Recurso",IF(LEFT($G$5,1)="M",VLOOKUP($G$5,'Definición técnica de imagenes'!$A$3:$G$17,5,FALSE),IF($G$5="F1",'Definición técnica de imagenes'!$E$15,'Definición técnica de imagenes'!$F$13)),'Definición técnica de imagenes'!$E$16),"")</f>
        <v/>
      </c>
      <c r="H43" s="14" t="str">
        <f t="shared" si="13"/>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13"/>
      <c r="C44" s="13"/>
      <c r="D44" s="14"/>
      <c r="E44" s="14"/>
      <c r="F44" s="14" t="str">
        <f t="shared" si="12"/>
        <v/>
      </c>
      <c r="G44" s="14" t="str">
        <f>IF(F44&lt;&gt;"",IF($G$4="Recurso",IF(LEFT($G$5,1)="M",VLOOKUP($G$5,'Definición técnica de imagenes'!$A$3:$G$17,5,FALSE),IF($G$5="F1",'Definición técnica de imagenes'!$E$15,'Definición técnica de imagenes'!$F$13)),'Definición técnica de imagenes'!$E$16),"")</f>
        <v/>
      </c>
      <c r="H44" s="14" t="str">
        <f t="shared" si="13"/>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13"/>
      <c r="C45" s="13"/>
      <c r="D45" s="14"/>
      <c r="E45" s="14"/>
      <c r="F45" s="14" t="str">
        <f t="shared" si="12"/>
        <v/>
      </c>
      <c r="G45" s="14" t="str">
        <f>IF(F45&lt;&gt;"",IF($G$4="Recurso",IF(LEFT($G$5,1)="M",VLOOKUP($G$5,'Definición técnica de imagenes'!$A$3:$G$17,5,FALSE),IF($G$5="F1",'Definición técnica de imagenes'!$E$15,'Definición técnica de imagenes'!$F$13)),'Definición técnica de imagenes'!$E$16),"")</f>
        <v/>
      </c>
      <c r="H45" s="14" t="str">
        <f t="shared" si="13"/>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13"/>
      <c r="C46" s="13"/>
      <c r="D46" s="14"/>
      <c r="E46" s="14"/>
      <c r="F46" s="14" t="str">
        <f t="shared" si="12"/>
        <v/>
      </c>
      <c r="G46" s="14" t="str">
        <f>IF(F46&lt;&gt;"",IF($G$4="Recurso",IF(LEFT($G$5,1)="M",VLOOKUP($G$5,'Definición técnica de imagenes'!$A$3:$G$17,5,FALSE),IF($G$5="F1",'Definición técnica de imagenes'!$E$15,'Definición técnica de imagenes'!$F$13)),'Definición técnica de imagenes'!$E$16),"")</f>
        <v/>
      </c>
      <c r="H46" s="14" t="str">
        <f t="shared" si="13"/>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13"/>
      <c r="C47" s="13"/>
      <c r="D47" s="14"/>
      <c r="E47" s="14"/>
      <c r="F47" s="14" t="str">
        <f t="shared" si="12"/>
        <v/>
      </c>
      <c r="G47" s="14" t="str">
        <f>IF(F47&lt;&gt;"",IF($G$4="Recurso",IF(LEFT($G$5,1)="M",VLOOKUP($G$5,'Definición técnica de imagenes'!$A$3:$G$17,5,FALSE),IF($G$5="F1",'Definición técnica de imagenes'!$E$15,'Definición técnica de imagenes'!$F$13)),'Definición técnica de imagenes'!$E$16),"")</f>
        <v/>
      </c>
      <c r="H47" s="14" t="str">
        <f t="shared" si="13"/>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13"/>
      <c r="C48" s="13"/>
      <c r="D48" s="14"/>
      <c r="E48" s="14"/>
      <c r="F48" s="14" t="str">
        <f t="shared" si="12"/>
        <v/>
      </c>
      <c r="G48" s="14" t="str">
        <f>IF(F48&lt;&gt;"",IF($G$4="Recurso",IF(LEFT($G$5,1)="M",VLOOKUP($G$5,'Definición técnica de imagenes'!$A$3:$G$17,5,FALSE),IF($G$5="F1",'Definición técnica de imagenes'!$E$15,'Definición técnica de imagenes'!$F$13)),'Definición técnica de imagenes'!$E$16),"")</f>
        <v/>
      </c>
      <c r="H48" s="14" t="str">
        <f t="shared" si="13"/>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13"/>
      <c r="C49" s="13"/>
      <c r="D49" s="14"/>
      <c r="E49" s="14"/>
      <c r="F49" s="14" t="str">
        <f t="shared" si="12"/>
        <v/>
      </c>
      <c r="G49" s="14" t="str">
        <f>IF(F49&lt;&gt;"",IF($G$4="Recurso",IF(LEFT($G$5,1)="M",VLOOKUP($G$5,'Definición técnica de imagenes'!$A$3:$G$17,5,FALSE),IF($G$5="F1",'Definición técnica de imagenes'!$E$15,'Definición técnica de imagenes'!$F$13)),'Definición técnica de imagenes'!$E$16),"")</f>
        <v/>
      </c>
      <c r="H49" s="14" t="str">
        <f t="shared" si="13"/>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13"/>
      <c r="C50" s="13"/>
      <c r="D50" s="14"/>
      <c r="E50" s="14"/>
      <c r="F50" s="14" t="str">
        <f t="shared" si="12"/>
        <v/>
      </c>
      <c r="G50" s="14" t="str">
        <f>IF(F50&lt;&gt;"",IF($G$4="Recurso",IF(LEFT($G$5,1)="M",VLOOKUP($G$5,'Definición técnica de imagenes'!$A$3:$G$17,5,FALSE),IF($G$5="F1",'Definición técnica de imagenes'!$E$15,'Definición técnica de imagenes'!$F$13)),'Definición técnica de imagenes'!$E$16),"")</f>
        <v/>
      </c>
      <c r="H50" s="14" t="str">
        <f t="shared" si="13"/>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13"/>
      <c r="C51" s="13"/>
      <c r="D51" s="14"/>
      <c r="E51" s="14"/>
      <c r="F51" s="14" t="str">
        <f t="shared" si="12"/>
        <v/>
      </c>
      <c r="G51" s="14" t="str">
        <f>IF(F51&lt;&gt;"",IF($G$4="Recurso",IF(LEFT($G$5,1)="M",VLOOKUP($G$5,'Definición técnica de imagenes'!$A$3:$G$17,5,FALSE),IF($G$5="F1",'Definición técnica de imagenes'!$E$15,'Definición técnica de imagenes'!$F$13)),'Definición técnica de imagenes'!$E$16),"")</f>
        <v/>
      </c>
      <c r="H51" s="14" t="str">
        <f t="shared" si="13"/>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13"/>
      <c r="C52" s="13"/>
      <c r="D52" s="14"/>
      <c r="E52" s="14"/>
      <c r="F52" s="14" t="str">
        <f t="shared" si="12"/>
        <v/>
      </c>
      <c r="G52" s="14" t="str">
        <f>IF(F52&lt;&gt;"",IF($G$4="Recurso",IF(LEFT($G$5,1)="M",VLOOKUP($G$5,'Definición técnica de imagenes'!$A$3:$G$17,5,FALSE),IF($G$5="F1",'Definición técnica de imagenes'!$E$15,'Definición técnica de imagenes'!$F$13)),'Definición técnica de imagenes'!$E$16),"")</f>
        <v/>
      </c>
      <c r="H52" s="14" t="str">
        <f t="shared" si="13"/>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13"/>
      <c r="C53" s="13"/>
      <c r="D53" s="14"/>
      <c r="E53" s="14"/>
      <c r="F53" s="14" t="str">
        <f t="shared" ref="F53:F71" si="14">IF(OR(B53&lt;&gt;"",J53&lt;&gt;""),CONCATENATE($C$7,"_",$A53,IF($G$4="Cuaderno de Estudio","_small",CONCATENATE(IF(I53="","","n"),IF(LEFT($G$5,1)="F",".jpg",".png")))),"")</f>
        <v/>
      </c>
      <c r="G53" s="14" t="str">
        <f>IF(F53&lt;&gt;"",IF($G$4="Recurso",IF(LEFT($G$5,1)="M",VLOOKUP($G$5,'Definición técnica de imagenes'!$A$3:$G$17,5,FALSE),IF($G$5="F1",'Definición técnica de imagenes'!$E$15,'Definición técnica de imagenes'!$F$13)),'Definición técnica de imagenes'!$E$16),"")</f>
        <v/>
      </c>
      <c r="H53" s="14" t="str">
        <f t="shared" ref="H53:H71" si="15">IF(AND(I53&lt;&gt;"",I53&lt;&gt;0),IF(OR(B53&lt;&gt;"",J53&lt;&gt;""),CONCATENATE($C$7,"_",$A53,IF($G$4="Cuaderno de Estudio","_zoom",CONCATENATE("a",IF(LEFT($G$5,1)="F",".jpg",".png")))),""),"")</f>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13"/>
      <c r="C54" s="13"/>
      <c r="D54" s="14"/>
      <c r="E54" s="14"/>
      <c r="F54" s="14" t="str">
        <f t="shared" si="14"/>
        <v/>
      </c>
      <c r="G54" s="14" t="str">
        <f>IF(F54&lt;&gt;"",IF($G$4="Recurso",IF(LEFT($G$5,1)="M",VLOOKUP($G$5,'Definición técnica de imagenes'!$A$3:$G$17,5,FALSE),IF($G$5="F1",'Definición técnica de imagenes'!$E$15,'Definición técnica de imagenes'!$F$13)),'Definición técnica de imagenes'!$E$16),"")</f>
        <v/>
      </c>
      <c r="H54" s="14" t="str">
        <f t="shared" si="15"/>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13"/>
      <c r="C55" s="13"/>
      <c r="D55" s="14"/>
      <c r="E55" s="14"/>
      <c r="F55" s="14" t="str">
        <f t="shared" si="14"/>
        <v/>
      </c>
      <c r="G55" s="14" t="str">
        <f>IF(F55&lt;&gt;"",IF($G$4="Recurso",IF(LEFT($G$5,1)="M",VLOOKUP($G$5,'Definición técnica de imagenes'!$A$3:$G$17,5,FALSE),IF($G$5="F1",'Definición técnica de imagenes'!$E$15,'Definición técnica de imagenes'!$F$13)),'Definición técnica de imagenes'!$E$16),"")</f>
        <v/>
      </c>
      <c r="H55" s="14" t="str">
        <f t="shared" si="15"/>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13"/>
      <c r="C56" s="13"/>
      <c r="D56" s="14"/>
      <c r="E56" s="14"/>
      <c r="F56" s="14" t="str">
        <f t="shared" si="14"/>
        <v/>
      </c>
      <c r="G56" s="14" t="str">
        <f>IF(F56&lt;&gt;"",IF($G$4="Recurso",IF(LEFT($G$5,1)="M",VLOOKUP($G$5,'Definición técnica de imagenes'!$A$3:$G$17,5,FALSE),IF($G$5="F1",'Definición técnica de imagenes'!$E$15,'Definición técnica de imagenes'!$F$13)),'Definición técnica de imagenes'!$E$16),"")</f>
        <v/>
      </c>
      <c r="H56" s="14" t="str">
        <f t="shared" si="15"/>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13"/>
      <c r="C57" s="13"/>
      <c r="D57" s="14"/>
      <c r="E57" s="14"/>
      <c r="F57" s="14" t="str">
        <f t="shared" si="14"/>
        <v/>
      </c>
      <c r="G57" s="14" t="str">
        <f>IF(F57&lt;&gt;"",IF($G$4="Recurso",IF(LEFT($G$5,1)="M",VLOOKUP($G$5,'Definición técnica de imagenes'!$A$3:$G$17,5,FALSE),IF($G$5="F1",'Definición técnica de imagenes'!$E$15,'Definición técnica de imagenes'!$F$13)),'Definición técnica de imagenes'!$E$16),"")</f>
        <v/>
      </c>
      <c r="H57" s="14" t="str">
        <f t="shared" si="15"/>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13"/>
      <c r="C58" s="13"/>
      <c r="D58" s="14"/>
      <c r="E58" s="14"/>
      <c r="F58" s="14" t="str">
        <f t="shared" si="14"/>
        <v/>
      </c>
      <c r="G58" s="14" t="str">
        <f>IF(F58&lt;&gt;"",IF($G$4="Recurso",IF(LEFT($G$5,1)="M",VLOOKUP($G$5,'Definición técnica de imagenes'!$A$3:$G$17,5,FALSE),IF($G$5="F1",'Definición técnica de imagenes'!$E$15,'Definición técnica de imagenes'!$F$13)),'Definición técnica de imagenes'!$E$16),"")</f>
        <v/>
      </c>
      <c r="H58" s="14" t="str">
        <f t="shared" si="15"/>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13"/>
      <c r="C59" s="13"/>
      <c r="D59" s="14"/>
      <c r="E59" s="14"/>
      <c r="F59" s="14" t="str">
        <f t="shared" si="14"/>
        <v/>
      </c>
      <c r="G59" s="14" t="str">
        <f>IF(F59&lt;&gt;"",IF($G$4="Recurso",IF(LEFT($G$5,1)="M",VLOOKUP($G$5,'Definición técnica de imagenes'!$A$3:$G$17,5,FALSE),IF($G$5="F1",'Definición técnica de imagenes'!$E$15,'Definición técnica de imagenes'!$F$13)),'Definición técnica de imagenes'!$E$16),"")</f>
        <v/>
      </c>
      <c r="H59" s="14" t="str">
        <f t="shared" si="15"/>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13"/>
      <c r="C60" s="13"/>
      <c r="D60" s="14"/>
      <c r="E60" s="14"/>
      <c r="F60" s="14" t="str">
        <f t="shared" si="14"/>
        <v/>
      </c>
      <c r="G60" s="14" t="str">
        <f>IF(F60&lt;&gt;"",IF($G$4="Recurso",IF(LEFT($G$5,1)="M",VLOOKUP($G$5,'Definición técnica de imagenes'!$A$3:$G$17,5,FALSE),IF($G$5="F1",'Definición técnica de imagenes'!$E$15,'Definición técnica de imagenes'!$F$13)),'Definición técnica de imagenes'!$E$16),"")</f>
        <v/>
      </c>
      <c r="H60" s="14" t="str">
        <f t="shared" si="15"/>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13"/>
      <c r="C61" s="13"/>
      <c r="D61" s="14"/>
      <c r="E61" s="14"/>
      <c r="F61" s="14" t="str">
        <f t="shared" si="14"/>
        <v/>
      </c>
      <c r="G61" s="14" t="str">
        <f>IF(F61&lt;&gt;"",IF($G$4="Recurso",IF(LEFT($G$5,1)="M",VLOOKUP($G$5,'Definición técnica de imagenes'!$A$3:$G$17,5,FALSE),IF($G$5="F1",'Definición técnica de imagenes'!$E$15,'Definición técnica de imagenes'!$F$13)),'Definición técnica de imagenes'!$E$16),"")</f>
        <v/>
      </c>
      <c r="H61" s="14" t="str">
        <f t="shared" si="15"/>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4"/>
        <v/>
      </c>
      <c r="G62" s="14" t="str">
        <f>IF(F62&lt;&gt;"",IF($G$4="Recurso",IF(LEFT($G$5,1)="M",VLOOKUP($G$5,'Definición técnica de imagenes'!$A$3:$G$17,5,FALSE),IF($G$5="F1",'Definición técnica de imagenes'!$E$15,'Definición técnica de imagenes'!$F$13)),'Definición técnica de imagenes'!$E$16),"")</f>
        <v/>
      </c>
      <c r="H62" s="14" t="str">
        <f t="shared" si="15"/>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4"/>
        <v/>
      </c>
      <c r="G63" s="14" t="str">
        <f>IF(F63&lt;&gt;"",IF($G$4="Recurso",IF(LEFT($G$5,1)="M",VLOOKUP($G$5,'Definición técnica de imagenes'!$A$3:$G$17,5,FALSE),IF($G$5="F1",'Definición técnica de imagenes'!$E$15,'Definición técnica de imagenes'!$F$13)),'Definición técnica de imagenes'!$E$16),"")</f>
        <v/>
      </c>
      <c r="H63" s="14" t="str">
        <f t="shared" si="15"/>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4"/>
        <v/>
      </c>
      <c r="G64" s="14" t="str">
        <f>IF(F64&lt;&gt;"",IF($G$4="Recurso",IF(LEFT($G$5,1)="M",VLOOKUP($G$5,'Definición técnica de imagenes'!$A$3:$G$17,5,FALSE),IF($G$5="F1",'Definición técnica de imagenes'!$E$15,'Definición técnica de imagenes'!$F$13)),'Definición técnica de imagenes'!$E$16),"")</f>
        <v/>
      </c>
      <c r="H64" s="14" t="str">
        <f t="shared" si="15"/>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4"/>
        <v/>
      </c>
      <c r="G65" s="14" t="str">
        <f>IF(F65&lt;&gt;"",IF($G$4="Recurso",IF(LEFT($G$5,1)="M",VLOOKUP($G$5,'Definición técnica de imagenes'!$A$3:$G$17,5,FALSE),IF($G$5="F1",'Definición técnica de imagenes'!$E$15,'Definición técnica de imagenes'!$F$13)),'Definición técnica de imagenes'!$E$16),"")</f>
        <v/>
      </c>
      <c r="H65" s="14" t="str">
        <f t="shared" si="15"/>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4"/>
        <v/>
      </c>
      <c r="G66" s="14" t="str">
        <f>IF(F66&lt;&gt;"",IF($G$4="Recurso",IF(LEFT($G$5,1)="M",VLOOKUP($G$5,'Definición técnica de imagenes'!$A$3:$G$17,5,FALSE),IF($G$5="F1",'Definición técnica de imagenes'!$E$15,'Definición técnica de imagenes'!$F$13)),'Definición técnica de imagenes'!$E$16),"")</f>
        <v/>
      </c>
      <c r="H66" s="14" t="str">
        <f t="shared" si="15"/>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4"/>
        <v/>
      </c>
      <c r="G67" s="14" t="str">
        <f>IF(F67&lt;&gt;"",IF($G$4="Recurso",IF(LEFT($G$5,1)="M",VLOOKUP($G$5,'Definición técnica de imagenes'!$A$3:$G$17,5,FALSE),IF($G$5="F1",'Definición técnica de imagenes'!$E$15,'Definición técnica de imagenes'!$F$13)),'Definición técnica de imagenes'!$E$16),"")</f>
        <v/>
      </c>
      <c r="H67" s="14" t="str">
        <f t="shared" si="15"/>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4"/>
        <v/>
      </c>
      <c r="G68" s="14" t="str">
        <f>IF(F68&lt;&gt;"",IF($G$4="Recurso",IF(LEFT($G$5,1)="M",VLOOKUP($G$5,'Definición técnica de imagenes'!$A$3:$G$17,5,FALSE),IF($G$5="F1",'Definición técnica de imagenes'!$E$15,'Definición técnica de imagenes'!$F$13)),'Definición técnica de imagenes'!$E$16),"")</f>
        <v/>
      </c>
      <c r="H68" s="14" t="str">
        <f t="shared" si="15"/>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4"/>
        <v/>
      </c>
      <c r="G69" s="14" t="str">
        <f>IF(F69&lt;&gt;"",IF($G$4="Recurso",IF(LEFT($G$5,1)="M",VLOOKUP($G$5,'Definición técnica de imagenes'!$A$3:$G$17,5,FALSE),IF($G$5="F1",'Definición técnica de imagenes'!$E$15,'Definición técnica de imagenes'!$F$13)),'Definición técnica de imagenes'!$E$16),"")</f>
        <v/>
      </c>
      <c r="H69" s="14" t="str">
        <f t="shared" si="15"/>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4"/>
        <v/>
      </c>
      <c r="G70" s="14" t="str">
        <f>IF(F70&lt;&gt;"",IF($G$4="Recurso",IF(LEFT($G$5,1)="M",VLOOKUP($G$5,'Definición técnica de imagenes'!$A$3:$G$17,5,FALSE),IF($G$5="F1",'Definición técnica de imagenes'!$E$15,'Definición técnica de imagenes'!$F$13)),'Definición técnica de imagenes'!$E$16),"")</f>
        <v/>
      </c>
      <c r="H70" s="14" t="str">
        <f t="shared" si="15"/>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4"/>
        <v/>
      </c>
      <c r="G71" s="14" t="str">
        <f>IF(F71&lt;&gt;"",IF($G$4="Recurso",IF(LEFT($G$5,1)="M",VLOOKUP($G$5,'Definición técnica de imagenes'!$A$3:$G$17,5,FALSE),IF($G$5="F1",'Definición técnica de imagenes'!$E$15,'Definición técnica de imagenes'!$F$13)),'Definición técnica de imagenes'!$E$16),"")</f>
        <v/>
      </c>
      <c r="H71" s="14" t="str">
        <f t="shared" si="15"/>
        <v/>
      </c>
      <c r="I71" s="14" t="str">
        <f>IF(OR(B71&lt;&gt;"",J71&lt;&gt;""),IF($G$4="Recurso",IF(LEFT($G$5,1)="M",IF(VLOOKUP($G$5,'Definición técnica de imagenes'!$A$3:$G$17,6,FALSE)=0,"",VLOOKUP($G$5,'Definición técnica de imagenes'!$A$3:$G$17,6,FALSE)),IF($G$5="F1","","")),'Definición técnica de imagenes'!$F$16),"")</f>
        <v/>
      </c>
      <c r="J71" s="14"/>
      <c r="K71"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71">
      <formula1>"Vertical,Horizontal"</formula1>
    </dataValidation>
    <dataValidation type="list" allowBlank="1" showInputMessage="1" showErrorMessage="1" sqref="D10:D71">
      <formula1>"Ilustración,Fotografía"</formula1>
    </dataValidation>
  </dataValidations>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3" sqref="A3"/>
    </sheetView>
  </sheetViews>
  <sheetFormatPr baseColWidth="10" defaultRowHeight="15.75" x14ac:dyDescent="0.25"/>
  <cols>
    <col min="1" max="1" width="72.25" style="25" customWidth="1"/>
    <col min="2" max="2" width="11" style="25"/>
    <col min="3" max="3" width="13.875" style="25" customWidth="1"/>
    <col min="4" max="4" width="11.375" style="25" customWidth="1"/>
    <col min="5" max="7" width="11" style="25"/>
    <col min="8" max="11" width="11" style="25" hidden="1" customWidth="1"/>
    <col min="12" max="16384" width="11" style="25"/>
  </cols>
  <sheetData>
    <row r="1" spans="1:11" ht="16.5" thickBot="1" x14ac:dyDescent="0.3">
      <c r="A1" s="87" t="s">
        <v>38</v>
      </c>
      <c r="B1" s="88"/>
      <c r="C1" s="88"/>
      <c r="D1" s="88"/>
      <c r="E1" s="88"/>
      <c r="F1" s="89"/>
    </row>
    <row r="2" spans="1:11" x14ac:dyDescent="0.25">
      <c r="A2" s="33" t="s">
        <v>42</v>
      </c>
      <c r="B2" s="34"/>
      <c r="C2" s="90" t="s">
        <v>13</v>
      </c>
      <c r="D2" s="91"/>
      <c r="E2" s="92"/>
      <c r="F2" s="35"/>
    </row>
    <row r="3" spans="1:11" ht="63" x14ac:dyDescent="0.25">
      <c r="A3" s="36" t="s">
        <v>43</v>
      </c>
      <c r="B3" s="34"/>
      <c r="C3" s="96" t="s">
        <v>14</v>
      </c>
      <c r="D3" s="97"/>
      <c r="E3" s="98"/>
      <c r="F3" s="35"/>
      <c r="H3" s="25" t="s">
        <v>18</v>
      </c>
      <c r="I3" s="25" t="s">
        <v>19</v>
      </c>
      <c r="J3" s="25" t="s">
        <v>20</v>
      </c>
      <c r="K3" s="25" t="s">
        <v>52</v>
      </c>
    </row>
    <row r="4" spans="1:11" ht="31.5" x14ac:dyDescent="0.25">
      <c r="A4" s="33" t="s">
        <v>44</v>
      </c>
      <c r="B4" s="34"/>
      <c r="C4" s="29" t="s">
        <v>15</v>
      </c>
      <c r="D4" s="28" t="s">
        <v>16</v>
      </c>
      <c r="E4" s="32" t="s">
        <v>17</v>
      </c>
      <c r="F4" s="35"/>
      <c r="H4" s="25" t="s">
        <v>21</v>
      </c>
      <c r="I4" s="25" t="s">
        <v>25</v>
      </c>
      <c r="J4" s="25">
        <v>1</v>
      </c>
      <c r="K4" s="25">
        <v>1</v>
      </c>
    </row>
    <row r="5" spans="1:11" ht="79.5" thickBot="1" x14ac:dyDescent="0.3">
      <c r="A5" s="36" t="s">
        <v>45</v>
      </c>
      <c r="B5" s="34"/>
      <c r="C5" s="31" t="s">
        <v>35</v>
      </c>
      <c r="D5" s="99" t="str">
        <f>CONCATENATE(H21,"_",I21,"_",J21,"_CO")</f>
        <v>MA_11_01_CO</v>
      </c>
      <c r="E5" s="100"/>
      <c r="F5" s="35"/>
      <c r="H5" s="25" t="s">
        <v>22</v>
      </c>
      <c r="I5" s="25" t="s">
        <v>26</v>
      </c>
      <c r="J5" s="25">
        <v>2</v>
      </c>
      <c r="K5" s="25">
        <v>2</v>
      </c>
    </row>
    <row r="6" spans="1:11" ht="32.25" thickBot="1" x14ac:dyDescent="0.3">
      <c r="A6" s="33" t="s">
        <v>10</v>
      </c>
      <c r="B6" s="34"/>
      <c r="C6" s="34"/>
      <c r="D6" s="34"/>
      <c r="E6" s="34"/>
      <c r="F6" s="35"/>
      <c r="H6" s="25" t="s">
        <v>23</v>
      </c>
      <c r="I6" s="25" t="s">
        <v>27</v>
      </c>
      <c r="J6" s="25">
        <v>3</v>
      </c>
      <c r="K6" s="25">
        <v>3</v>
      </c>
    </row>
    <row r="7" spans="1:11" ht="48" thickBot="1" x14ac:dyDescent="0.3">
      <c r="A7" s="36" t="s">
        <v>11</v>
      </c>
      <c r="B7" s="34"/>
      <c r="C7" s="65" t="s">
        <v>127</v>
      </c>
      <c r="D7" s="85" t="str">
        <f>CONCATENATE("SolicitudGrafica_",D5,".xls")</f>
        <v>SolicitudGrafica_MA_11_01_CO.xls</v>
      </c>
      <c r="E7" s="85"/>
      <c r="F7" s="86"/>
      <c r="H7" s="25" t="s">
        <v>24</v>
      </c>
      <c r="I7" s="25" t="s">
        <v>28</v>
      </c>
      <c r="J7" s="25">
        <v>4</v>
      </c>
      <c r="K7" s="25">
        <v>4</v>
      </c>
    </row>
    <row r="8" spans="1:11" ht="47.25" x14ac:dyDescent="0.25">
      <c r="A8" s="36" t="s">
        <v>53</v>
      </c>
      <c r="B8" s="34"/>
      <c r="C8" s="34"/>
      <c r="D8" s="34"/>
      <c r="E8" s="34"/>
      <c r="F8" s="35"/>
      <c r="I8" s="25" t="s">
        <v>29</v>
      </c>
      <c r="J8" s="25">
        <v>5</v>
      </c>
      <c r="K8" s="25">
        <v>5</v>
      </c>
    </row>
    <row r="9" spans="1:11" ht="47.25" x14ac:dyDescent="0.25">
      <c r="A9" s="36" t="s">
        <v>12</v>
      </c>
      <c r="B9" s="34"/>
      <c r="C9" s="34"/>
      <c r="D9" s="34"/>
      <c r="E9" s="34"/>
      <c r="F9" s="35"/>
      <c r="I9" s="25" t="s">
        <v>30</v>
      </c>
      <c r="J9" s="25">
        <v>6</v>
      </c>
      <c r="K9" s="25">
        <v>6</v>
      </c>
    </row>
    <row r="10" spans="1:11" ht="32.25" thickBot="1" x14ac:dyDescent="0.3">
      <c r="A10" s="37" t="s">
        <v>36</v>
      </c>
      <c r="B10" s="38"/>
      <c r="C10" s="38"/>
      <c r="D10" s="38"/>
      <c r="E10" s="38"/>
      <c r="F10" s="39"/>
      <c r="I10" s="25" t="s">
        <v>31</v>
      </c>
      <c r="J10" s="25">
        <v>7</v>
      </c>
      <c r="K10" s="25">
        <v>7</v>
      </c>
    </row>
    <row r="11" spans="1:11" x14ac:dyDescent="0.25">
      <c r="I11" s="25" t="s">
        <v>32</v>
      </c>
      <c r="J11" s="25">
        <v>8</v>
      </c>
      <c r="K11" s="25">
        <v>8</v>
      </c>
    </row>
    <row r="12" spans="1:11" ht="16.5" thickBot="1" x14ac:dyDescent="0.3">
      <c r="I12" s="25" t="s">
        <v>37</v>
      </c>
      <c r="J12" s="25">
        <v>9</v>
      </c>
      <c r="K12" s="25">
        <v>9</v>
      </c>
    </row>
    <row r="13" spans="1:11" x14ac:dyDescent="0.25">
      <c r="A13" s="87" t="s">
        <v>41</v>
      </c>
      <c r="B13" s="88"/>
      <c r="C13" s="88"/>
      <c r="D13" s="88"/>
      <c r="E13" s="88"/>
      <c r="F13" s="89"/>
      <c r="I13" s="25" t="s">
        <v>33</v>
      </c>
      <c r="J13" s="25">
        <v>10</v>
      </c>
      <c r="K13" s="25">
        <v>10</v>
      </c>
    </row>
    <row r="14" spans="1:11" ht="16.5" thickBot="1" x14ac:dyDescent="0.3">
      <c r="A14" s="36"/>
      <c r="B14" s="34"/>
      <c r="C14" s="34"/>
      <c r="D14" s="34"/>
      <c r="E14" s="34"/>
      <c r="F14" s="35"/>
      <c r="I14" s="25" t="s">
        <v>34</v>
      </c>
      <c r="J14" s="25">
        <v>11</v>
      </c>
      <c r="K14" s="25">
        <v>11</v>
      </c>
    </row>
    <row r="15" spans="1:11" x14ac:dyDescent="0.25">
      <c r="A15" s="33" t="s">
        <v>46</v>
      </c>
      <c r="B15" s="34"/>
      <c r="C15" s="90" t="s">
        <v>49</v>
      </c>
      <c r="D15" s="91"/>
      <c r="E15" s="91"/>
      <c r="F15" s="92"/>
      <c r="J15" s="25">
        <v>12</v>
      </c>
      <c r="K15" s="25">
        <v>12</v>
      </c>
    </row>
    <row r="16" spans="1:11" ht="67.150000000000006" customHeight="1" x14ac:dyDescent="0.25">
      <c r="A16" s="36" t="s">
        <v>47</v>
      </c>
      <c r="B16" s="34"/>
      <c r="C16" s="29" t="s">
        <v>15</v>
      </c>
      <c r="D16" s="28" t="s">
        <v>16</v>
      </c>
      <c r="E16" s="28" t="s">
        <v>17</v>
      </c>
      <c r="F16" s="30" t="s">
        <v>50</v>
      </c>
      <c r="J16" s="25">
        <v>13</v>
      </c>
      <c r="K16" s="25">
        <v>13</v>
      </c>
    </row>
    <row r="17" spans="1:11" ht="32.1" customHeight="1" thickBot="1" x14ac:dyDescent="0.3">
      <c r="A17" s="33" t="s">
        <v>44</v>
      </c>
      <c r="B17" s="34"/>
      <c r="C17" s="31" t="s">
        <v>35</v>
      </c>
      <c r="D17" s="93" t="str">
        <f>CONCATENATE(H21,"_",I21,"_",J21,"_",K45)</f>
        <v>MA_11_01_REC10</v>
      </c>
      <c r="E17" s="94"/>
      <c r="F17" s="95"/>
      <c r="J17" s="25">
        <v>14</v>
      </c>
      <c r="K17" s="25">
        <v>14</v>
      </c>
    </row>
    <row r="18" spans="1:11" ht="79.5" thickBot="1" x14ac:dyDescent="0.3">
      <c r="A18" s="36" t="s">
        <v>48</v>
      </c>
      <c r="B18" s="34"/>
      <c r="C18" s="65" t="s">
        <v>128</v>
      </c>
      <c r="D18" s="85" t="str">
        <f>CONCATENATE("SolicitudGrafica_",D17,".xls")</f>
        <v>SolicitudGrafica_MA_11_01_REC10.xls</v>
      </c>
      <c r="E18" s="85"/>
      <c r="F18" s="86"/>
      <c r="J18" s="25">
        <v>15</v>
      </c>
      <c r="K18" s="25">
        <v>15</v>
      </c>
    </row>
    <row r="19" spans="1:11" x14ac:dyDescent="0.25">
      <c r="A19" s="33" t="s">
        <v>10</v>
      </c>
      <c r="B19" s="34"/>
      <c r="C19" s="34"/>
      <c r="D19" s="34"/>
      <c r="E19" s="34"/>
      <c r="F19" s="35"/>
      <c r="H19" s="25">
        <v>3</v>
      </c>
      <c r="J19" s="25">
        <v>16</v>
      </c>
      <c r="K19" s="25">
        <v>16</v>
      </c>
    </row>
    <row r="20" spans="1:11" ht="63.75" thickBot="1" x14ac:dyDescent="0.3">
      <c r="A20" s="37" t="s">
        <v>51</v>
      </c>
      <c r="B20" s="38"/>
      <c r="C20" s="38"/>
      <c r="D20" s="38"/>
      <c r="E20" s="38"/>
      <c r="F20" s="39"/>
      <c r="H20" s="25">
        <v>1</v>
      </c>
      <c r="I20" s="25">
        <v>9</v>
      </c>
      <c r="J20" s="25">
        <v>1</v>
      </c>
      <c r="K20" s="25">
        <v>17</v>
      </c>
    </row>
    <row r="21" spans="1:11" x14ac:dyDescent="0.25">
      <c r="H21" s="25" t="str">
        <f>IF(INDEX(H4:H7,H20)=H4,"MA",IF(INDEX(H4:H7,H20)=H5,"CN",IF(INDEX(H4:H7,H20)=H6,"CS",IF(INDEX(H4:H7,H20)=H7,"LE"))))</f>
        <v>MA</v>
      </c>
      <c r="I21" s="25" t="str">
        <f>CONCATENATE(IF((I20+2)&lt;10,"0",""),I20+2)</f>
        <v>11</v>
      </c>
      <c r="J21" s="25" t="str">
        <f>CONCATENATE(IF(J20&lt;10,"0",""),J20)</f>
        <v>01</v>
      </c>
      <c r="K21" s="25">
        <v>18</v>
      </c>
    </row>
    <row r="22" spans="1:11" x14ac:dyDescent="0.25">
      <c r="K22" s="25">
        <v>19</v>
      </c>
    </row>
    <row r="23" spans="1:11" x14ac:dyDescent="0.25">
      <c r="K23" s="25">
        <v>20</v>
      </c>
    </row>
    <row r="24" spans="1:11" x14ac:dyDescent="0.25">
      <c r="K24" s="25">
        <v>21</v>
      </c>
    </row>
    <row r="25" spans="1:11" x14ac:dyDescent="0.25">
      <c r="K25" s="25">
        <v>22</v>
      </c>
    </row>
    <row r="26" spans="1:11" x14ac:dyDescent="0.25">
      <c r="K26" s="25">
        <v>23</v>
      </c>
    </row>
    <row r="27" spans="1:11" x14ac:dyDescent="0.25">
      <c r="K27" s="25">
        <v>24</v>
      </c>
    </row>
    <row r="28" spans="1:11" x14ac:dyDescent="0.25">
      <c r="K28" s="25">
        <v>25</v>
      </c>
    </row>
    <row r="29" spans="1:11" x14ac:dyDescent="0.25">
      <c r="K29" s="25">
        <v>26</v>
      </c>
    </row>
    <row r="30" spans="1:11" x14ac:dyDescent="0.25">
      <c r="K30" s="25">
        <v>27</v>
      </c>
    </row>
    <row r="31" spans="1:11" x14ac:dyDescent="0.25">
      <c r="K31" s="25">
        <v>28</v>
      </c>
    </row>
    <row r="32" spans="1:11" x14ac:dyDescent="0.25">
      <c r="K32" s="25">
        <v>29</v>
      </c>
    </row>
    <row r="33" spans="11:11" x14ac:dyDescent="0.25">
      <c r="K33" s="25">
        <v>30</v>
      </c>
    </row>
    <row r="34" spans="11:11" x14ac:dyDescent="0.25">
      <c r="K34" s="25">
        <v>31</v>
      </c>
    </row>
    <row r="35" spans="11:11" x14ac:dyDescent="0.25">
      <c r="K35" s="25">
        <v>32</v>
      </c>
    </row>
    <row r="36" spans="11:11" x14ac:dyDescent="0.25">
      <c r="K36" s="25">
        <v>33</v>
      </c>
    </row>
    <row r="37" spans="11:11" x14ac:dyDescent="0.25">
      <c r="K37" s="25">
        <v>34</v>
      </c>
    </row>
    <row r="38" spans="11:11" x14ac:dyDescent="0.25">
      <c r="K38" s="25">
        <v>35</v>
      </c>
    </row>
    <row r="39" spans="11:11" x14ac:dyDescent="0.25">
      <c r="K39" s="25">
        <v>36</v>
      </c>
    </row>
    <row r="40" spans="11:11" x14ac:dyDescent="0.25">
      <c r="K40" s="25">
        <v>37</v>
      </c>
    </row>
    <row r="41" spans="11:11" x14ac:dyDescent="0.25">
      <c r="K41" s="25">
        <v>38</v>
      </c>
    </row>
    <row r="42" spans="11:11" x14ac:dyDescent="0.25">
      <c r="K42" s="25">
        <v>39</v>
      </c>
    </row>
    <row r="43" spans="11:11" x14ac:dyDescent="0.25">
      <c r="K43" s="25">
        <v>40</v>
      </c>
    </row>
    <row r="44" spans="11:11" x14ac:dyDescent="0.25">
      <c r="K44" s="25">
        <v>1</v>
      </c>
    </row>
    <row r="45" spans="11:11" x14ac:dyDescent="0.25">
      <c r="K45" s="25"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B7" sqref="B7"/>
    </sheetView>
  </sheetViews>
  <sheetFormatPr baseColWidth="10" defaultColWidth="10.875" defaultRowHeight="15.75" x14ac:dyDescent="0.25"/>
  <cols>
    <col min="1" max="1" width="21" style="25" customWidth="1"/>
    <col min="2" max="2" width="22.25" style="25" customWidth="1"/>
    <col min="3" max="3" width="17.375" style="25" customWidth="1"/>
    <col min="4" max="4" width="10.875" style="25"/>
    <col min="5" max="5" width="11.75" style="25" customWidth="1"/>
    <col min="6" max="6" width="12.75" style="25" customWidth="1"/>
    <col min="7" max="7" width="11" style="25" customWidth="1"/>
    <col min="8" max="8" width="24.5" style="25" customWidth="1"/>
    <col min="9" max="9" width="22.25" style="25" customWidth="1"/>
    <col min="10" max="10" width="20.75" style="25" customWidth="1"/>
    <col min="11" max="11" width="44.5" style="25" customWidth="1"/>
    <col min="12" max="16384" width="10.875" style="25"/>
  </cols>
  <sheetData>
    <row r="1" spans="1:11" x14ac:dyDescent="0.25">
      <c r="A1" s="101" t="s">
        <v>56</v>
      </c>
      <c r="B1" s="101" t="s">
        <v>63</v>
      </c>
      <c r="C1" s="101" t="s">
        <v>64</v>
      </c>
      <c r="D1" s="101" t="s">
        <v>5</v>
      </c>
      <c r="E1" s="101" t="s">
        <v>65</v>
      </c>
      <c r="F1" s="101" t="s">
        <v>66</v>
      </c>
      <c r="G1" s="101" t="s">
        <v>67</v>
      </c>
      <c r="H1" s="102" t="s">
        <v>68</v>
      </c>
      <c r="I1" s="102"/>
      <c r="J1" s="102"/>
    </row>
    <row r="2" spans="1:11" x14ac:dyDescent="0.25">
      <c r="A2" s="101"/>
      <c r="B2" s="101"/>
      <c r="C2" s="101"/>
      <c r="D2" s="101"/>
      <c r="E2" s="101"/>
      <c r="F2" s="101"/>
      <c r="G2" s="101"/>
      <c r="H2" s="44" t="s">
        <v>65</v>
      </c>
      <c r="I2" s="44" t="s">
        <v>66</v>
      </c>
      <c r="J2" s="44" t="s">
        <v>67</v>
      </c>
    </row>
    <row r="3" spans="1:11" s="46" customFormat="1" x14ac:dyDescent="0.25">
      <c r="A3" s="45" t="s">
        <v>69</v>
      </c>
      <c r="B3" s="45" t="s">
        <v>70</v>
      </c>
      <c r="C3" s="45" t="s">
        <v>71</v>
      </c>
      <c r="D3" s="45" t="s">
        <v>72</v>
      </c>
      <c r="E3" s="45" t="s">
        <v>73</v>
      </c>
      <c r="F3" s="45"/>
      <c r="G3" s="45"/>
      <c r="H3" s="45" t="s">
        <v>130</v>
      </c>
      <c r="I3" s="45"/>
      <c r="J3" s="45"/>
    </row>
    <row r="4" spans="1:11" s="46" customFormat="1" x14ac:dyDescent="0.25">
      <c r="A4" s="47" t="s">
        <v>57</v>
      </c>
      <c r="B4" s="47" t="s">
        <v>74</v>
      </c>
      <c r="C4" s="47" t="s">
        <v>71</v>
      </c>
      <c r="D4" s="47" t="s">
        <v>72</v>
      </c>
      <c r="E4" s="47" t="s">
        <v>75</v>
      </c>
      <c r="F4" s="47" t="s">
        <v>76</v>
      </c>
      <c r="G4" s="47"/>
      <c r="H4" s="47" t="s">
        <v>131</v>
      </c>
      <c r="I4" s="47" t="s">
        <v>133</v>
      </c>
      <c r="J4" s="47"/>
    </row>
    <row r="5" spans="1:11" s="46" customFormat="1" x14ac:dyDescent="0.25">
      <c r="A5" s="48" t="s">
        <v>77</v>
      </c>
      <c r="B5" s="47" t="s">
        <v>78</v>
      </c>
      <c r="C5" s="47" t="s">
        <v>71</v>
      </c>
      <c r="D5" s="47" t="s">
        <v>72</v>
      </c>
      <c r="E5" s="47" t="s">
        <v>75</v>
      </c>
      <c r="F5" s="47" t="s">
        <v>76</v>
      </c>
      <c r="G5" s="49"/>
      <c r="H5" s="47" t="s">
        <v>131</v>
      </c>
      <c r="I5" s="47" t="s">
        <v>133</v>
      </c>
      <c r="J5" s="49"/>
    </row>
    <row r="6" spans="1:11" s="46" customFormat="1" x14ac:dyDescent="0.25">
      <c r="A6" s="47" t="s">
        <v>58</v>
      </c>
      <c r="B6" s="47" t="s">
        <v>79</v>
      </c>
      <c r="C6" s="47" t="s">
        <v>71</v>
      </c>
      <c r="D6" s="47" t="s">
        <v>72</v>
      </c>
      <c r="E6" s="47" t="s">
        <v>75</v>
      </c>
      <c r="F6" s="47" t="s">
        <v>76</v>
      </c>
      <c r="G6" s="47" t="s">
        <v>73</v>
      </c>
      <c r="H6" s="47" t="s">
        <v>131</v>
      </c>
      <c r="I6" s="47" t="s">
        <v>133</v>
      </c>
      <c r="J6" s="47" t="s">
        <v>134</v>
      </c>
    </row>
    <row r="7" spans="1:11" s="46" customFormat="1" ht="25.5" x14ac:dyDescent="0.25">
      <c r="A7" s="47" t="s">
        <v>80</v>
      </c>
      <c r="B7" s="47" t="s">
        <v>81</v>
      </c>
      <c r="C7" s="47" t="s">
        <v>71</v>
      </c>
      <c r="D7" s="47" t="s">
        <v>72</v>
      </c>
      <c r="E7" s="47" t="s">
        <v>75</v>
      </c>
      <c r="F7" s="47" t="s">
        <v>76</v>
      </c>
      <c r="G7" s="47"/>
      <c r="H7" s="47" t="s">
        <v>131</v>
      </c>
      <c r="I7" s="47" t="s">
        <v>133</v>
      </c>
      <c r="J7" s="47"/>
    </row>
    <row r="8" spans="1:11" s="46" customFormat="1" ht="25.5" x14ac:dyDescent="0.25">
      <c r="A8" s="47" t="s">
        <v>82</v>
      </c>
      <c r="B8" s="47" t="s">
        <v>83</v>
      </c>
      <c r="C8" s="47" t="s">
        <v>71</v>
      </c>
      <c r="D8" s="47" t="s">
        <v>72</v>
      </c>
      <c r="E8" s="47" t="s">
        <v>75</v>
      </c>
      <c r="F8" s="47" t="s">
        <v>76</v>
      </c>
      <c r="G8" s="47"/>
      <c r="H8" s="47" t="s">
        <v>131</v>
      </c>
      <c r="I8" s="47" t="s">
        <v>133</v>
      </c>
      <c r="J8" s="47"/>
    </row>
    <row r="9" spans="1:11" s="46" customFormat="1" x14ac:dyDescent="0.25">
      <c r="A9" s="47" t="s">
        <v>84</v>
      </c>
      <c r="B9" s="47" t="s">
        <v>85</v>
      </c>
      <c r="C9" s="47" t="s">
        <v>71</v>
      </c>
      <c r="D9" s="47" t="s">
        <v>72</v>
      </c>
      <c r="E9" s="47" t="s">
        <v>75</v>
      </c>
      <c r="F9" s="47" t="s">
        <v>76</v>
      </c>
      <c r="G9" s="47"/>
      <c r="H9" s="47" t="s">
        <v>131</v>
      </c>
      <c r="I9" s="47" t="s">
        <v>133</v>
      </c>
      <c r="J9" s="47"/>
    </row>
    <row r="10" spans="1:11" s="46" customFormat="1" x14ac:dyDescent="0.25">
      <c r="A10" s="47" t="s">
        <v>86</v>
      </c>
      <c r="B10" s="47" t="s">
        <v>87</v>
      </c>
      <c r="C10" s="47" t="s">
        <v>71</v>
      </c>
      <c r="D10" s="47" t="s">
        <v>72</v>
      </c>
      <c r="E10" s="47" t="s">
        <v>88</v>
      </c>
      <c r="F10" s="47"/>
      <c r="G10" s="47"/>
      <c r="H10" s="47" t="s">
        <v>130</v>
      </c>
      <c r="I10" s="47" t="s">
        <v>133</v>
      </c>
      <c r="J10" s="47"/>
    </row>
    <row r="11" spans="1:11" s="46" customFormat="1" ht="25.5" x14ac:dyDescent="0.25">
      <c r="A11" s="47" t="s">
        <v>89</v>
      </c>
      <c r="B11" s="47" t="s">
        <v>90</v>
      </c>
      <c r="C11" s="47" t="s">
        <v>71</v>
      </c>
      <c r="D11" s="47" t="s">
        <v>72</v>
      </c>
      <c r="E11" s="47" t="s">
        <v>75</v>
      </c>
      <c r="F11" s="47" t="s">
        <v>76</v>
      </c>
      <c r="G11" s="47"/>
      <c r="H11" s="47" t="s">
        <v>131</v>
      </c>
      <c r="I11" s="47" t="s">
        <v>133</v>
      </c>
      <c r="J11" s="47"/>
    </row>
    <row r="12" spans="1:11" s="46" customFormat="1" x14ac:dyDescent="0.25">
      <c r="A12" s="47" t="s">
        <v>91</v>
      </c>
      <c r="B12" s="47" t="s">
        <v>92</v>
      </c>
      <c r="C12" s="47" t="s">
        <v>71</v>
      </c>
      <c r="D12" s="47" t="s">
        <v>72</v>
      </c>
      <c r="E12" s="47" t="s">
        <v>75</v>
      </c>
      <c r="F12" s="47" t="s">
        <v>76</v>
      </c>
      <c r="G12" s="47"/>
      <c r="H12" s="47" t="s">
        <v>131</v>
      </c>
      <c r="I12" s="47" t="s">
        <v>133</v>
      </c>
      <c r="J12" s="47"/>
    </row>
    <row r="13" spans="1:11" ht="63" x14ac:dyDescent="0.25">
      <c r="A13" s="50" t="s">
        <v>93</v>
      </c>
      <c r="B13" s="50" t="s">
        <v>94</v>
      </c>
      <c r="C13" s="47" t="s">
        <v>71</v>
      </c>
      <c r="D13" s="51" t="s">
        <v>95</v>
      </c>
      <c r="E13" s="51"/>
      <c r="F13" s="52" t="s">
        <v>125</v>
      </c>
      <c r="G13" s="50"/>
      <c r="H13" s="47"/>
      <c r="I13" s="47" t="s">
        <v>130</v>
      </c>
      <c r="J13" s="50"/>
      <c r="K13" s="25" t="s">
        <v>96</v>
      </c>
    </row>
    <row r="14" spans="1:11" x14ac:dyDescent="0.25">
      <c r="A14" s="50" t="s">
        <v>97</v>
      </c>
      <c r="B14" s="50" t="s">
        <v>98</v>
      </c>
      <c r="C14" s="47" t="s">
        <v>71</v>
      </c>
      <c r="D14" s="51" t="s">
        <v>72</v>
      </c>
      <c r="E14" s="51"/>
      <c r="F14" s="52" t="s">
        <v>126</v>
      </c>
      <c r="G14" s="50"/>
      <c r="H14" s="47"/>
      <c r="I14" s="47" t="s">
        <v>130</v>
      </c>
      <c r="J14" s="50"/>
    </row>
    <row r="15" spans="1:11" ht="31.5" x14ac:dyDescent="0.25">
      <c r="A15" s="50" t="s">
        <v>99</v>
      </c>
      <c r="B15" s="50" t="s">
        <v>100</v>
      </c>
      <c r="C15" s="47" t="s">
        <v>101</v>
      </c>
      <c r="D15" s="50" t="s">
        <v>95</v>
      </c>
      <c r="E15" s="50" t="s">
        <v>124</v>
      </c>
      <c r="F15" s="50"/>
      <c r="G15" s="50"/>
      <c r="H15" s="47" t="s">
        <v>130</v>
      </c>
      <c r="I15" s="50"/>
      <c r="J15" s="50"/>
      <c r="K15" s="25" t="s">
        <v>102</v>
      </c>
    </row>
    <row r="16" spans="1:11" ht="94.5" x14ac:dyDescent="0.25">
      <c r="A16" s="52" t="s">
        <v>103</v>
      </c>
      <c r="B16" s="52"/>
      <c r="C16" s="48" t="s">
        <v>101</v>
      </c>
      <c r="D16" s="52" t="s">
        <v>104</v>
      </c>
      <c r="E16" s="51" t="s">
        <v>122</v>
      </c>
      <c r="F16" s="51" t="s">
        <v>123</v>
      </c>
      <c r="G16" s="51"/>
      <c r="H16" s="52" t="s">
        <v>132</v>
      </c>
      <c r="I16" s="52" t="s">
        <v>135</v>
      </c>
      <c r="J16" s="51"/>
      <c r="K16" s="53" t="s">
        <v>105</v>
      </c>
    </row>
    <row r="17" spans="1:11" ht="25.5" x14ac:dyDescent="0.25">
      <c r="A17" s="47" t="s">
        <v>106</v>
      </c>
      <c r="B17" s="47"/>
      <c r="C17" s="47" t="s">
        <v>71</v>
      </c>
      <c r="D17" s="47" t="s">
        <v>72</v>
      </c>
      <c r="E17" s="47" t="s">
        <v>107</v>
      </c>
      <c r="F17" s="47" t="s">
        <v>108</v>
      </c>
      <c r="G17" s="47"/>
      <c r="H17" s="54" t="s">
        <v>109</v>
      </c>
      <c r="I17" s="54" t="s">
        <v>110</v>
      </c>
      <c r="J17" s="47"/>
      <c r="K17" s="55" t="s">
        <v>111</v>
      </c>
    </row>
    <row r="20" spans="1:11" x14ac:dyDescent="0.25">
      <c r="A20" s="56" t="s">
        <v>112</v>
      </c>
    </row>
    <row r="21" spans="1:11" x14ac:dyDescent="0.25">
      <c r="A21" s="57" t="s">
        <v>113</v>
      </c>
      <c r="B21" s="58" t="s">
        <v>136</v>
      </c>
      <c r="C21" s="59" t="s">
        <v>22</v>
      </c>
      <c r="D21" s="58"/>
      <c r="E21" s="58"/>
    </row>
    <row r="22" spans="1:11" x14ac:dyDescent="0.25">
      <c r="A22" s="60" t="s">
        <v>114</v>
      </c>
      <c r="B22" s="66" t="s">
        <v>137</v>
      </c>
      <c r="C22" s="62" t="s">
        <v>138</v>
      </c>
      <c r="D22" s="61"/>
      <c r="E22" s="61"/>
    </row>
    <row r="23" spans="1:11" x14ac:dyDescent="0.25">
      <c r="A23" s="60" t="s">
        <v>115</v>
      </c>
      <c r="B23" s="66" t="s">
        <v>139</v>
      </c>
      <c r="C23" s="62" t="s">
        <v>140</v>
      </c>
      <c r="D23" s="61"/>
      <c r="E23" s="61"/>
    </row>
    <row r="24" spans="1:11" ht="31.5" x14ac:dyDescent="0.25">
      <c r="A24" s="60" t="s">
        <v>116</v>
      </c>
      <c r="B24" s="61" t="s">
        <v>141</v>
      </c>
      <c r="C24" s="62" t="s">
        <v>144</v>
      </c>
      <c r="D24" s="61"/>
      <c r="E24" s="61"/>
    </row>
    <row r="25" spans="1:11" x14ac:dyDescent="0.25">
      <c r="A25" s="60" t="s">
        <v>117</v>
      </c>
      <c r="B25" s="61" t="s">
        <v>142</v>
      </c>
      <c r="C25" s="62" t="s">
        <v>143</v>
      </c>
      <c r="D25" s="61"/>
      <c r="E25" s="61"/>
    </row>
    <row r="26" spans="1:11" ht="63" x14ac:dyDescent="0.25">
      <c r="A26" s="60" t="s">
        <v>118</v>
      </c>
      <c r="B26" s="61" t="s">
        <v>119</v>
      </c>
      <c r="C26" s="62" t="s">
        <v>120</v>
      </c>
      <c r="D26" s="61"/>
      <c r="E26" s="61"/>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Cristhian Andres Bello Rivera</cp:lastModifiedBy>
  <dcterms:created xsi:type="dcterms:W3CDTF">2014-07-01T23:43:25Z</dcterms:created>
  <dcterms:modified xsi:type="dcterms:W3CDTF">2015-05-20T14:01:42Z</dcterms:modified>
</cp:coreProperties>
</file>