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240" yWindow="240" windowWidth="25360" windowHeight="143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H57" i="1"/>
  <c r="I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H53" i="1"/>
  <c r="H52" i="1"/>
  <c r="H51" i="1"/>
  <c r="H49" i="1"/>
  <c r="H48" i="1"/>
  <c r="H47" i="1"/>
  <c r="H46" i="1"/>
  <c r="H44" i="1"/>
  <c r="H43" i="1"/>
  <c r="H42" i="1"/>
  <c r="H41" i="1"/>
  <c r="H39" i="1"/>
  <c r="H38" i="1"/>
  <c r="H37" i="1"/>
  <c r="H36" i="1"/>
  <c r="H34" i="1"/>
  <c r="H33" i="1"/>
  <c r="H32" i="1"/>
  <c r="H31" i="1"/>
  <c r="H29" i="1"/>
  <c r="H28" i="1"/>
  <c r="H27" i="1"/>
  <c r="K45" i="2"/>
  <c r="J21" i="2"/>
  <c r="I21" i="2"/>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H11" i="1"/>
  <c r="M8" i="1"/>
  <c r="M7" i="1"/>
  <c r="M6" i="1"/>
  <c r="M5" i="1"/>
  <c r="F5" i="1"/>
  <c r="M4" i="1"/>
  <c r="M3" i="1"/>
  <c r="M2" i="1"/>
  <c r="M1" i="1"/>
  <c r="E9" i="1"/>
  <c r="D5" i="2"/>
  <c r="D7" i="2"/>
  <c r="D17" i="2"/>
  <c r="D18" i="2"/>
  <c r="A12" i="1"/>
  <c r="F11" i="1"/>
  <c r="G11" i="1"/>
  <c r="H10" i="1"/>
  <c r="F10" i="1"/>
  <c r="G10" i="1"/>
  <c r="F12" i="1"/>
  <c r="G12" i="1"/>
  <c r="H12" i="1"/>
  <c r="A13" i="1"/>
  <c r="F13" i="1"/>
  <c r="G13" i="1"/>
  <c r="H13" i="1"/>
  <c r="A14" i="1"/>
  <c r="F14" i="1"/>
  <c r="G14" i="1"/>
  <c r="H14" i="1"/>
  <c r="A15" i="1"/>
  <c r="F15" i="1"/>
  <c r="G15" i="1"/>
  <c r="H15" i="1"/>
  <c r="A16" i="1"/>
  <c r="F16" i="1"/>
  <c r="G16" i="1"/>
  <c r="H16" i="1"/>
  <c r="A17" i="1"/>
  <c r="F17" i="1"/>
  <c r="G17" i="1"/>
  <c r="H17" i="1"/>
  <c r="A18" i="1"/>
  <c r="F18" i="1"/>
  <c r="G18" i="1"/>
  <c r="H18" i="1"/>
  <c r="A19" i="1"/>
  <c r="F19" i="1"/>
  <c r="G19" i="1"/>
  <c r="H19" i="1"/>
  <c r="A20" i="1"/>
  <c r="F20" i="1"/>
  <c r="G20" i="1"/>
  <c r="H20" i="1"/>
  <c r="A21" i="1"/>
  <c r="F21" i="1"/>
  <c r="G21" i="1"/>
  <c r="H21" i="1"/>
  <c r="A22" i="1"/>
  <c r="F22" i="1"/>
  <c r="G22" i="1"/>
  <c r="H22" i="1"/>
  <c r="A23" i="1"/>
  <c r="F23" i="1"/>
  <c r="G23" i="1"/>
  <c r="H23" i="1"/>
  <c r="A24" i="1"/>
  <c r="F24" i="1"/>
  <c r="G24" i="1"/>
  <c r="H24" i="1"/>
  <c r="A25" i="1"/>
  <c r="F25" i="1"/>
  <c r="G25" i="1"/>
  <c r="H25" i="1"/>
  <c r="A26" i="1"/>
  <c r="F26" i="1"/>
  <c r="G26" i="1"/>
  <c r="H26" i="1"/>
  <c r="A27" i="1"/>
  <c r="F27" i="1"/>
  <c r="G27" i="1"/>
  <c r="A28" i="1"/>
  <c r="F28" i="1"/>
  <c r="G28" i="1"/>
  <c r="A29" i="1"/>
  <c r="F29" i="1"/>
  <c r="G29" i="1"/>
  <c r="A30" i="1"/>
  <c r="F30" i="1"/>
  <c r="G30" i="1"/>
  <c r="H30" i="1"/>
  <c r="A31" i="1"/>
  <c r="F31" i="1"/>
  <c r="G31" i="1"/>
  <c r="A32" i="1"/>
  <c r="F32" i="1"/>
  <c r="G32" i="1"/>
  <c r="A33" i="1"/>
  <c r="F33" i="1"/>
  <c r="G33" i="1"/>
  <c r="A34" i="1"/>
  <c r="F34" i="1"/>
  <c r="G34" i="1"/>
  <c r="A35" i="1"/>
  <c r="F35" i="1"/>
  <c r="G35" i="1"/>
  <c r="A36" i="1"/>
  <c r="F36" i="1"/>
  <c r="G36" i="1"/>
  <c r="H35" i="1"/>
  <c r="A37" i="1"/>
  <c r="F37" i="1"/>
  <c r="G37" i="1"/>
  <c r="A38" i="1"/>
  <c r="F38" i="1"/>
  <c r="G38" i="1"/>
  <c r="A39" i="1"/>
  <c r="F39" i="1"/>
  <c r="G39" i="1"/>
  <c r="A40" i="1"/>
  <c r="F40" i="1"/>
  <c r="G40" i="1"/>
  <c r="A41" i="1"/>
  <c r="F41" i="1"/>
  <c r="G41" i="1"/>
  <c r="H40" i="1"/>
  <c r="A42" i="1"/>
  <c r="F42" i="1"/>
  <c r="G42" i="1"/>
  <c r="A43" i="1"/>
  <c r="F43" i="1"/>
  <c r="G43" i="1"/>
  <c r="A44" i="1"/>
  <c r="F44" i="1"/>
  <c r="G44" i="1"/>
  <c r="A45" i="1"/>
  <c r="F45" i="1"/>
  <c r="G45" i="1"/>
  <c r="A46" i="1"/>
  <c r="F46" i="1"/>
  <c r="G46" i="1"/>
  <c r="H45" i="1"/>
  <c r="A47" i="1"/>
  <c r="F47" i="1"/>
  <c r="G47" i="1"/>
  <c r="A48" i="1"/>
  <c r="F48" i="1"/>
  <c r="G48" i="1"/>
  <c r="A49" i="1"/>
  <c r="F49" i="1"/>
  <c r="G49" i="1"/>
  <c r="A50" i="1"/>
  <c r="F50" i="1"/>
  <c r="G50" i="1"/>
  <c r="H50" i="1"/>
  <c r="A51" i="1"/>
  <c r="F51" i="1"/>
  <c r="G51" i="1"/>
  <c r="A52" i="1"/>
  <c r="F52" i="1"/>
  <c r="G52" i="1"/>
  <c r="A53" i="1"/>
  <c r="F53" i="1"/>
  <c r="G53" i="1"/>
  <c r="A54" i="1"/>
  <c r="F54" i="1"/>
  <c r="G54" i="1"/>
  <c r="A55" i="1"/>
  <c r="F55" i="1"/>
  <c r="G55" i="1"/>
  <c r="H55" i="1"/>
  <c r="A56" i="1"/>
  <c r="F56" i="1"/>
  <c r="G56" i="1"/>
  <c r="A57" i="1"/>
  <c r="F57" i="1"/>
  <c r="G57" i="1"/>
  <c r="A58" i="1"/>
  <c r="F58" i="1"/>
  <c r="G58" i="1"/>
  <c r="A59" i="1"/>
  <c r="F59" i="1"/>
  <c r="G59" i="1"/>
  <c r="A60" i="1"/>
  <c r="A61" i="1"/>
  <c r="A62" i="1"/>
</calcChain>
</file>

<file path=xl/sharedStrings.xml><?xml version="1.0" encoding="utf-8"?>
<sst xmlns="http://schemas.openxmlformats.org/spreadsheetml/2006/main" count="522" uniqueCount="232">
  <si>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</si>
  <si>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</si>
  <si>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</si>
  <si>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</si>
  <si>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</si>
  <si>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</si>
  <si>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</si>
  <si>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</si>
  <si>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</si>
  <si>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</si>
  <si>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</si>
  <si>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</si>
  <si>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</si>
  <si>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</si>
  <si>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</si>
  <si>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</si>
  <si>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</si>
  <si>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</si>
  <si>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</si>
  <si>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</si>
  <si>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</si>
  <si>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</si>
  <si>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</si>
  <si>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</si>
  <si>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</si>
  <si>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</si>
  <si>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</si>
  <si>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</si>
  <si>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</si>
  <si>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</si>
  <si>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</si>
  <si>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</si>
  <si>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</si>
  <si>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</si>
  <si>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</si>
  <si>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</si>
  <si>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</si>
  <si>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</si>
  <si>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</si>
  <si>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</si>
  <si>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</si>
  <si>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</si>
  <si>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</si>
  <si>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</si>
  <si>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</si>
  <si>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</si>
  <si>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</si>
  <si>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</si>
  <si>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</si>
  <si>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</si>
  <si>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</si>
  <si>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</si>
  <si>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</si>
  <si>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</si>
  <si>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</si>
  <si>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</si>
  <si>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</si>
  <si>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</si>
  <si>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</si>
  <si>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</si>
  <si>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</si>
  <si>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</si>
  <si>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</si>
  <si>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</si>
  <si>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</si>
  <si>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</si>
  <si>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</si>
  <si>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</si>
  <si>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</si>
  <si>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</si>
  <si>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</si>
  <si>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</si>
  <si>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</si>
  <si>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</si>
  <si>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</si>
  <si>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</si>
  <si>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</si>
  <si>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</si>
  <si>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</si>
  <si>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</si>
  <si>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</si>
  <si>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</si>
  <si>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</si>
  <si>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</si>
  <si>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</si>
  <si>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</si>
  <si>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</si>
  <si>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</si>
  <si>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</si>
  <si>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</si>
  <si>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</si>
  <si>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</si>
  <si>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</si>
  <si>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</si>
  <si>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</si>
  <si>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</si>
  <si>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</si>
  <si>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</si>
  <si>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</si>
  <si>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</si>
  <si>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</si>
  <si>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</si>
  <si>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</si>
  <si>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</si>
  <si>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</si>
  <si>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</si>
  <si>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</si>
  <si>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</si>
  <si>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</si>
  <si>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</si>
  <si>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</si>
  <si>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</si>
  <si>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</si>
  <si>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</si>
  <si>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</si>
  <si>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</si>
  <si>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</si>
  <si>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</si>
  <si>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</si>
  <si>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</si>
  <si>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</si>
  <si>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</si>
  <si>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</si>
  <si>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</si>
  <si>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</si>
  <si>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</si>
  <si>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</si>
  <si>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</si>
  <si>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</si>
  <si>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</si>
  <si>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</si>
  <si>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</si>
  <si>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</si>
  <si>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</si>
  <si>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</si>
  <si>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</si>
  <si>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</si>
  <si>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</si>
  <si>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</si>
  <si>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</si>
  <si>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</si>
  <si>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</si>
  <si>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</si>
  <si>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</si>
  <si>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</si>
  <si>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</si>
  <si>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</si>
  <si>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</si>
  <si>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</si>
  <si>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</si>
  <si>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</si>
  <si>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</si>
  <si>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</si>
  <si>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</si>
  <si>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</si>
  <si>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</si>
  <si>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</si>
  <si>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</si>
  <si>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</si>
  <si>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</si>
  <si>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</si>
  <si>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</si>
  <si>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</si>
  <si>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</si>
  <si>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</si>
  <si>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</si>
  <si>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</si>
  <si>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</si>
  <si>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</si>
  <si>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</si>
  <si>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</si>
  <si>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</si>
  <si>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</si>
  <si>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</si>
  <si>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</si>
  <si>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</si>
  <si>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</si>
  <si>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</si>
  <si>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</si>
  <si>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</si>
  <si>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</si>
  <si>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</si>
  <si>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</si>
  <si>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</si>
  <si>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</si>
  <si>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</si>
  <si>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</si>
  <si>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</si>
  <si>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Ver descripción</t>
  </si>
  <si>
    <t xml:space="preserve">Pregunta 3, respuesta 4
Se debe  indicar   la expresión que se presenta en IMG3_R4 adjunta en la carpeta . </t>
  </si>
  <si>
    <t xml:space="preserve">Pregunta  4
Se debe  indicar   la expresión que se presenta en IMG4 adjunta en la carpeta . </t>
  </si>
  <si>
    <t xml:space="preserve">Pregunta  5
Se debe  indicar   la expresión que se presenta en IMG5 adjunta en la carpeta . </t>
  </si>
  <si>
    <t xml:space="preserve">Pregunta 5, respuesta 1
Se debe  indicar   la expresión que se presenta en IMG5_R1 adjunta en la carpeta . </t>
  </si>
  <si>
    <t xml:space="preserve">Pregunta 5, respuesta 4
Se debe  indicar   la expresión que se presenta en IMG5_R4 adjunta en la carpeta . </t>
  </si>
  <si>
    <t xml:space="preserve">Pregunta 5, respuesta 3
Se debe  indicar   la expresión que se presenta en IMG5_R3 adjunta en la carpeta . </t>
  </si>
  <si>
    <t xml:space="preserve">Pregunta 5, respuesta 2
Se debe  indicar   la expresión que se presenta en IMG5_R2 adjunta en la carpeta . </t>
  </si>
  <si>
    <t xml:space="preserve">Pregunta  6
Se debe  indicar   la expresión que se presenta en IMG6 adjunta en la carpeta . </t>
  </si>
  <si>
    <t xml:space="preserve">Pregunta  7
Se debe  indicar   la expresión que se presenta en IMG7 adjunta en la carpeta . </t>
  </si>
  <si>
    <t xml:space="preserve">Pregunta 7, respuesta 1
Se debe  indicar   la expresión que se presenta en IMG7_R1 adjunta en la carpeta . </t>
  </si>
  <si>
    <t xml:space="preserve">Pregunta 7, respuesta 2
Se debe  indicar   la expresión que se presenta en IMG7_R2 adjunta en la carpeta . </t>
  </si>
  <si>
    <t xml:space="preserve">Pregunta 7, respuesta 3
Se debe  indicar   la expresión que se presenta en IMG7_R3 adjunta en la carpeta . </t>
  </si>
  <si>
    <t xml:space="preserve">Pregunta 7, respuesta 4
Se debe  indicar   la expresión que se presenta en IMG7_R4 adjunta en la carpeta . </t>
  </si>
  <si>
    <t>MA_11_04_CO_REC250</t>
  </si>
  <si>
    <t>Los problemas de aplicación</t>
  </si>
  <si>
    <t xml:space="preserve">Pregunta 1
Se debe  indicar   la expresión que se presenta en IMG1 adjunta en la carpeta . 
</t>
  </si>
  <si>
    <t xml:space="preserve">Pregunta 1, respuesta 1
Se debe  indicar   la expresión que se presenta en IMG1 _R1 adjunta en la carpeta .
 </t>
  </si>
  <si>
    <t xml:space="preserve">Pregunta 1, respuesta  3
Se debe  indicar   la expresión que se presenta en IMG1 _R3 adjunta en la carpeta .
 </t>
  </si>
  <si>
    <t xml:space="preserve">Pregunta 1, respuesta 2
Se debe  indicar   la expresión que se presenta en IMG1 _R2 adjunta en la carpeta .
 </t>
  </si>
  <si>
    <t xml:space="preserve">Pregunta 1, respuesta 4
Se debe  indicar   la expresión que se presenta en IMG1 _R4 adjunta en la carpeta .
 </t>
  </si>
  <si>
    <t xml:space="preserve">Pregunta 2, respuesta 1
Se debe  indicar   la expresión que se presenta en IMG2_R1 adjunta en la carpeta .
 </t>
  </si>
  <si>
    <t xml:space="preserve">Pregunta 2, respuesta 2
Se debe  indicar   la expresión que se presenta en IMG2_R2 adjunta en la carpeta . 
</t>
  </si>
  <si>
    <t xml:space="preserve">Pregunta 2, respuesta 4
Se debe  indicar   la expresión que se presenta en IMG2_R4 adjunta en la carpeta .
 </t>
  </si>
  <si>
    <t xml:space="preserve">Pregunta 2, respuesta 3
Se debe  indicar   la expresión que se presenta en IMG2_R3 adjunta en la carpeta . 
</t>
  </si>
  <si>
    <t xml:space="preserve">Pregunta 3, respuesta 1
Se debe  indicar   la expresión que se presenta en IMG3_R1 adjunta en la carpeta . 
</t>
  </si>
  <si>
    <t xml:space="preserve">Pregunta 3, respuesta 3
Se debe  indicar   la expresión que se presenta en IMG3_R3 adjunta en la carpeta . 
</t>
  </si>
  <si>
    <t xml:space="preserve">Pregunta 3, respuesta  2
Se debe  indicar   la expresión que se presenta en IMG3_R2  adjunta en la carpeta . 
</t>
  </si>
  <si>
    <t xml:space="preserve">Pregunta 4, respuesta 1
Se debe  indicar   la expresión que se presenta en IMG4_R1 adjunta en la carpeta .
 </t>
  </si>
  <si>
    <t xml:space="preserve">Pregunta 4, respuesta  2
Se debe  indicar   la expresión que se presenta en IMG4_R2 adjunta en la carpeta .
 </t>
  </si>
  <si>
    <t xml:space="preserve">Pregunta 4, respuesta 4
Se debe  indicar   la expresión que se presenta en IMG4_R4 adjunta en la carpeta . 
</t>
  </si>
  <si>
    <t xml:space="preserve">Pregunta 4, respuesta 3
Se debe  indicar   la expresión que se presenta en IMG4_R3 adjunta en la carpeta . 
</t>
  </si>
  <si>
    <t xml:space="preserve">Pregunta 6, respuesta 1
Se debe  indicar   la expresión que se presenta en IMG6_R1 adjunta en la carpeta .
 </t>
  </si>
  <si>
    <t xml:space="preserve">Pregunta 6, respuesta 2
Se debe  indicar   la expresión que se presenta en IMG6_R2 adjunta en la carpeta . 
</t>
  </si>
  <si>
    <t xml:space="preserve">Pregunta 6, respuesta 4
Se debe  indicar   la expresión que se presenta en IMG6_R4 adjunta en la carpeta . 
</t>
  </si>
  <si>
    <t xml:space="preserve">Pregunta 6, respuesta 3
Se debe  indicar   la expresión que se presenta en IMG6_R3 adjunta en la carpeta . 
</t>
  </si>
  <si>
    <t xml:space="preserve">Pregunta  8
Se debe  indicar   la expresión que se presenta en IMG7 adjunta en la carpeta . 
</t>
  </si>
  <si>
    <t xml:space="preserve">Pregunta 8, respuesta 1
Se debe  indicar   la expresión que se presenta en IMG8_R1 adjunta en la carpeta . 
</t>
  </si>
  <si>
    <t xml:space="preserve">Pregunta 8, respuesta 2
Se debe  indicar   la expresión que se presenta en IMG8_R2 adjunta en la carpeta . 
</t>
  </si>
  <si>
    <t xml:space="preserve">Pregunta 8, respuesta 3
Se debe  indicar   la expresión que se presenta en IMG8_R3 adjunta en la carpeta .
 </t>
  </si>
  <si>
    <t xml:space="preserve">Pregunta 8, respuesta 4
Se debe  indicar   la expresión que se presenta en IMG8_R4 adjunta en la carpeta . 
</t>
  </si>
  <si>
    <t>Pregunta 2
Se debe ubicar la imagen 277072448 de shutterstock</t>
  </si>
  <si>
    <t> 213414178</t>
  </si>
  <si>
    <t>Pregunta 2
Se debe ubicar la imagen  213414178 de shutterstock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</si>
</sst>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6" fillId="0" borderId="5" xfId="0" applyFont="1" applyBorder="1" applyProtection="1">
      <protection locked="0"/>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0" Type="http://schemas.openxmlformats.org/officeDocument/2006/relationships/image" Target="../media/image20.png"/><Relationship Id="rId21" Type="http://schemas.openxmlformats.org/officeDocument/2006/relationships/image" Target="../media/image21.png"/><Relationship Id="rId22" Type="http://schemas.openxmlformats.org/officeDocument/2006/relationships/image" Target="../media/image22.png"/><Relationship Id="rId23" Type="http://schemas.openxmlformats.org/officeDocument/2006/relationships/image" Target="../media/image23.png"/><Relationship Id="rId24" Type="http://schemas.openxmlformats.org/officeDocument/2006/relationships/image" Target="../media/image24.png"/><Relationship Id="rId25" Type="http://schemas.openxmlformats.org/officeDocument/2006/relationships/image" Target="../media/image25.png"/><Relationship Id="rId26" Type="http://schemas.openxmlformats.org/officeDocument/2006/relationships/image" Target="../media/image26.png"/><Relationship Id="rId27" Type="http://schemas.openxmlformats.org/officeDocument/2006/relationships/image" Target="../media/image27.png"/><Relationship Id="rId28" Type="http://schemas.openxmlformats.org/officeDocument/2006/relationships/image" Target="../media/image28.png"/><Relationship Id="rId29" Type="http://schemas.openxmlformats.org/officeDocument/2006/relationships/image" Target="../media/image29.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30" Type="http://schemas.openxmlformats.org/officeDocument/2006/relationships/image" Target="../media/image30.png"/><Relationship Id="rId31" Type="http://schemas.openxmlformats.org/officeDocument/2006/relationships/image" Target="../media/image31.png"/><Relationship Id="rId32" Type="http://schemas.openxmlformats.org/officeDocument/2006/relationships/image" Target="../media/image32.png"/><Relationship Id="rId9" Type="http://schemas.openxmlformats.org/officeDocument/2006/relationships/image" Target="../media/image9.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33" Type="http://schemas.openxmlformats.org/officeDocument/2006/relationships/image" Target="../media/image33.png"/><Relationship Id="rId34" Type="http://schemas.openxmlformats.org/officeDocument/2006/relationships/image" Target="../media/image34.png"/><Relationship Id="rId35" Type="http://schemas.openxmlformats.org/officeDocument/2006/relationships/image" Target="../media/image35.png"/><Relationship Id="rId36" Type="http://schemas.openxmlformats.org/officeDocument/2006/relationships/image" Target="../media/image36.png"/><Relationship Id="rId10" Type="http://schemas.openxmlformats.org/officeDocument/2006/relationships/image" Target="../media/image10.png"/><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5" Type="http://schemas.openxmlformats.org/officeDocument/2006/relationships/image" Target="../media/image15.png"/><Relationship Id="rId16" Type="http://schemas.openxmlformats.org/officeDocument/2006/relationships/image" Target="../media/image16.png"/><Relationship Id="rId17" Type="http://schemas.openxmlformats.org/officeDocument/2006/relationships/image" Target="../media/image17.png"/><Relationship Id="rId18" Type="http://schemas.openxmlformats.org/officeDocument/2006/relationships/image" Target="../media/image18.png"/><Relationship Id="rId19" Type="http://schemas.openxmlformats.org/officeDocument/2006/relationships/image" Target="../media/image19.png"/><Relationship Id="rId37" Type="http://schemas.openxmlformats.org/officeDocument/2006/relationships/image" Target="../media/image37.png"/><Relationship Id="rId38" Type="http://schemas.openxmlformats.org/officeDocument/2006/relationships/image" Target="../media/image38.png"/></Relationships>
</file>

<file path=xl/drawings/drawing1.xml><?xml version="1.0" encoding="utf-8"?>
<xdr:wsDr xmlns:xdr="http://schemas.openxmlformats.org/drawingml/2006/spreadsheetDrawing" xmlns:a="http://schemas.openxmlformats.org/drawingml/2006/main">
  <xdr:twoCellAnchor editAs="oneCell">
    <xdr:from>
      <xdr:col>10</xdr:col>
      <xdr:colOff>544286</xdr:colOff>
      <xdr:row>9</xdr:row>
      <xdr:rowOff>22679</xdr:rowOff>
    </xdr:from>
    <xdr:to>
      <xdr:col>10</xdr:col>
      <xdr:colOff>2898775</xdr:colOff>
      <xdr:row>9</xdr:row>
      <xdr:rowOff>943883</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872857" y="2131786"/>
          <a:ext cx="2354489" cy="9212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1542143</xdr:colOff>
      <xdr:row>13</xdr:row>
      <xdr:rowOff>113392</xdr:rowOff>
    </xdr:from>
    <xdr:to>
      <xdr:col>10</xdr:col>
      <xdr:colOff>1970768</xdr:colOff>
      <xdr:row>13</xdr:row>
      <xdr:rowOff>1379763</xdr:rowOff>
    </xdr:to>
    <xdr:pic>
      <xdr:nvPicPr>
        <xdr:cNvPr id="3" name="Imagen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870714" y="8912678"/>
          <a:ext cx="428625" cy="12663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1292679</xdr:colOff>
      <xdr:row>11</xdr:row>
      <xdr:rowOff>317499</xdr:rowOff>
    </xdr:from>
    <xdr:to>
      <xdr:col>10</xdr:col>
      <xdr:colOff>1749879</xdr:colOff>
      <xdr:row>11</xdr:row>
      <xdr:rowOff>1574345</xdr:rowOff>
    </xdr:to>
    <xdr:pic>
      <xdr:nvPicPr>
        <xdr:cNvPr id="4" name="Imagen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621250" y="5510892"/>
          <a:ext cx="457200" cy="12568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1406072</xdr:colOff>
      <xdr:row>10</xdr:row>
      <xdr:rowOff>340179</xdr:rowOff>
    </xdr:from>
    <xdr:to>
      <xdr:col>10</xdr:col>
      <xdr:colOff>1777547</xdr:colOff>
      <xdr:row>10</xdr:row>
      <xdr:rowOff>1606550</xdr:rowOff>
    </xdr:to>
    <xdr:pic>
      <xdr:nvPicPr>
        <xdr:cNvPr id="5" name="Imagen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734643" y="3651250"/>
          <a:ext cx="371475" cy="12663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1451429</xdr:colOff>
      <xdr:row>12</xdr:row>
      <xdr:rowOff>249465</xdr:rowOff>
    </xdr:from>
    <xdr:to>
      <xdr:col>10</xdr:col>
      <xdr:colOff>1861004</xdr:colOff>
      <xdr:row>12</xdr:row>
      <xdr:rowOff>1515836</xdr:rowOff>
    </xdr:to>
    <xdr:pic>
      <xdr:nvPicPr>
        <xdr:cNvPr id="6" name="Imagen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780000" y="7325179"/>
          <a:ext cx="409575" cy="12663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793750</xdr:colOff>
      <xdr:row>15</xdr:row>
      <xdr:rowOff>45357</xdr:rowOff>
    </xdr:from>
    <xdr:to>
      <xdr:col>10</xdr:col>
      <xdr:colOff>3157764</xdr:colOff>
      <xdr:row>15</xdr:row>
      <xdr:rowOff>1212396</xdr:rowOff>
    </xdr:to>
    <xdr:pic>
      <xdr:nvPicPr>
        <xdr:cNvPr id="7" name="Imagen 6"/>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7122321" y="11430000"/>
          <a:ext cx="2364014" cy="11670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816429</xdr:colOff>
      <xdr:row>16</xdr:row>
      <xdr:rowOff>22679</xdr:rowOff>
    </xdr:from>
    <xdr:to>
      <xdr:col>10</xdr:col>
      <xdr:colOff>3170918</xdr:colOff>
      <xdr:row>16</xdr:row>
      <xdr:rowOff>915308</xdr:rowOff>
    </xdr:to>
    <xdr:pic>
      <xdr:nvPicPr>
        <xdr:cNvPr id="8" name="Imagen 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7145000" y="12768036"/>
          <a:ext cx="2354489" cy="8926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929822</xdr:colOff>
      <xdr:row>18</xdr:row>
      <xdr:rowOff>181428</xdr:rowOff>
    </xdr:from>
    <xdr:to>
      <xdr:col>10</xdr:col>
      <xdr:colOff>3312886</xdr:colOff>
      <xdr:row>18</xdr:row>
      <xdr:rowOff>1112157</xdr:rowOff>
    </xdr:to>
    <xdr:pic>
      <xdr:nvPicPr>
        <xdr:cNvPr id="9" name="Imagen 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7258393" y="15330714"/>
          <a:ext cx="2383064" cy="930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771071</xdr:colOff>
      <xdr:row>20</xdr:row>
      <xdr:rowOff>249464</xdr:rowOff>
    </xdr:from>
    <xdr:to>
      <xdr:col>10</xdr:col>
      <xdr:colOff>3106510</xdr:colOff>
      <xdr:row>20</xdr:row>
      <xdr:rowOff>1042760</xdr:rowOff>
    </xdr:to>
    <xdr:pic>
      <xdr:nvPicPr>
        <xdr:cNvPr id="10" name="Imagen 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7099642" y="17621250"/>
          <a:ext cx="2335439" cy="7932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929822</xdr:colOff>
      <xdr:row>17</xdr:row>
      <xdr:rowOff>90715</xdr:rowOff>
    </xdr:from>
    <xdr:to>
      <xdr:col>10</xdr:col>
      <xdr:colOff>3322411</xdr:colOff>
      <xdr:row>17</xdr:row>
      <xdr:rowOff>1021444</xdr:rowOff>
    </xdr:to>
    <xdr:pic>
      <xdr:nvPicPr>
        <xdr:cNvPr id="11" name="Imagen 10"/>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7258393" y="14038036"/>
          <a:ext cx="2392589" cy="930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635000</xdr:colOff>
      <xdr:row>21</xdr:row>
      <xdr:rowOff>113392</xdr:rowOff>
    </xdr:from>
    <xdr:to>
      <xdr:col>10</xdr:col>
      <xdr:colOff>2989489</xdr:colOff>
      <xdr:row>21</xdr:row>
      <xdr:rowOff>773338</xdr:rowOff>
    </xdr:to>
    <xdr:pic>
      <xdr:nvPicPr>
        <xdr:cNvPr id="12" name="Imagen 11"/>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6963571" y="18687142"/>
          <a:ext cx="2354489" cy="6599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725715</xdr:colOff>
      <xdr:row>22</xdr:row>
      <xdr:rowOff>294822</xdr:rowOff>
    </xdr:from>
    <xdr:to>
      <xdr:col>10</xdr:col>
      <xdr:colOff>3137354</xdr:colOff>
      <xdr:row>22</xdr:row>
      <xdr:rowOff>884011</xdr:rowOff>
    </xdr:to>
    <xdr:pic>
      <xdr:nvPicPr>
        <xdr:cNvPr id="13" name="Imagen 12"/>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7054286" y="20070536"/>
          <a:ext cx="2411639" cy="5891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771072</xdr:colOff>
      <xdr:row>23</xdr:row>
      <xdr:rowOff>90714</xdr:rowOff>
    </xdr:from>
    <xdr:to>
      <xdr:col>10</xdr:col>
      <xdr:colOff>3096986</xdr:colOff>
      <xdr:row>23</xdr:row>
      <xdr:rowOff>769710</xdr:rowOff>
    </xdr:to>
    <xdr:pic>
      <xdr:nvPicPr>
        <xdr:cNvPr id="14" name="Imagen 13"/>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7099643" y="21227143"/>
          <a:ext cx="2325914" cy="6789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680357</xdr:colOff>
      <xdr:row>24</xdr:row>
      <xdr:rowOff>22678</xdr:rowOff>
    </xdr:from>
    <xdr:to>
      <xdr:col>10</xdr:col>
      <xdr:colOff>3044371</xdr:colOff>
      <xdr:row>24</xdr:row>
      <xdr:rowOff>592817</xdr:rowOff>
    </xdr:to>
    <xdr:pic>
      <xdr:nvPicPr>
        <xdr:cNvPr id="15" name="Imagen 14"/>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7008928" y="22020892"/>
          <a:ext cx="2364014" cy="5701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1746251</xdr:colOff>
      <xdr:row>25</xdr:row>
      <xdr:rowOff>45357</xdr:rowOff>
    </xdr:from>
    <xdr:to>
      <xdr:col>10</xdr:col>
      <xdr:colOff>2174876</xdr:colOff>
      <xdr:row>26</xdr:row>
      <xdr:rowOff>119288</xdr:rowOff>
    </xdr:to>
    <xdr:pic>
      <xdr:nvPicPr>
        <xdr:cNvPr id="16" name="Imagen 15"/>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8074822" y="22905357"/>
          <a:ext cx="428625" cy="12758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1768929</xdr:colOff>
      <xdr:row>27</xdr:row>
      <xdr:rowOff>22678</xdr:rowOff>
    </xdr:from>
    <xdr:to>
      <xdr:col>10</xdr:col>
      <xdr:colOff>2149929</xdr:colOff>
      <xdr:row>28</xdr:row>
      <xdr:rowOff>77560</xdr:rowOff>
    </xdr:to>
    <xdr:pic>
      <xdr:nvPicPr>
        <xdr:cNvPr id="17" name="Imagen 16"/>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8097500" y="25286607"/>
          <a:ext cx="381000" cy="12568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1043215</xdr:colOff>
      <xdr:row>26</xdr:row>
      <xdr:rowOff>22679</xdr:rowOff>
    </xdr:from>
    <xdr:to>
      <xdr:col>10</xdr:col>
      <xdr:colOff>1443265</xdr:colOff>
      <xdr:row>27</xdr:row>
      <xdr:rowOff>77561</xdr:rowOff>
    </xdr:to>
    <xdr:pic>
      <xdr:nvPicPr>
        <xdr:cNvPr id="18" name="Imagen 17"/>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7371786" y="24084643"/>
          <a:ext cx="400050" cy="12568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1043214</xdr:colOff>
      <xdr:row>28</xdr:row>
      <xdr:rowOff>22679</xdr:rowOff>
    </xdr:from>
    <xdr:to>
      <xdr:col>10</xdr:col>
      <xdr:colOff>1405164</xdr:colOff>
      <xdr:row>29</xdr:row>
      <xdr:rowOff>35380</xdr:rowOff>
    </xdr:to>
    <xdr:pic>
      <xdr:nvPicPr>
        <xdr:cNvPr id="19" name="Imagen 18"/>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7371785" y="26488572"/>
          <a:ext cx="361950" cy="12146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952500</xdr:colOff>
      <xdr:row>29</xdr:row>
      <xdr:rowOff>226786</xdr:rowOff>
    </xdr:from>
    <xdr:to>
      <xdr:col>10</xdr:col>
      <xdr:colOff>3287939</xdr:colOff>
      <xdr:row>29</xdr:row>
      <xdr:rowOff>758825</xdr:rowOff>
    </xdr:to>
    <xdr:pic>
      <xdr:nvPicPr>
        <xdr:cNvPr id="20" name="Imagen 19"/>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7281071" y="27894643"/>
          <a:ext cx="2335439" cy="5320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816429</xdr:colOff>
      <xdr:row>30</xdr:row>
      <xdr:rowOff>294821</xdr:rowOff>
    </xdr:from>
    <xdr:to>
      <xdr:col>10</xdr:col>
      <xdr:colOff>3180443</xdr:colOff>
      <xdr:row>30</xdr:row>
      <xdr:rowOff>575128</xdr:rowOff>
    </xdr:to>
    <xdr:pic>
      <xdr:nvPicPr>
        <xdr:cNvPr id="21" name="Imagen 20"/>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7145000" y="28824464"/>
          <a:ext cx="2364014" cy="2803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748393</xdr:colOff>
      <xdr:row>32</xdr:row>
      <xdr:rowOff>158750</xdr:rowOff>
    </xdr:from>
    <xdr:to>
      <xdr:col>10</xdr:col>
      <xdr:colOff>3131457</xdr:colOff>
      <xdr:row>33</xdr:row>
      <xdr:rowOff>2432</xdr:rowOff>
    </xdr:to>
    <xdr:pic>
      <xdr:nvPicPr>
        <xdr:cNvPr id="22" name="Imagen 21"/>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7076964" y="30411964"/>
          <a:ext cx="2383064" cy="6980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680357</xdr:colOff>
      <xdr:row>33</xdr:row>
      <xdr:rowOff>385535</xdr:rowOff>
    </xdr:from>
    <xdr:to>
      <xdr:col>10</xdr:col>
      <xdr:colOff>3091996</xdr:colOff>
      <xdr:row>33</xdr:row>
      <xdr:rowOff>665842</xdr:rowOff>
    </xdr:to>
    <xdr:pic>
      <xdr:nvPicPr>
        <xdr:cNvPr id="23" name="Imagen 22"/>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7008928" y="31500535"/>
          <a:ext cx="2411639" cy="2803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680357</xdr:colOff>
      <xdr:row>31</xdr:row>
      <xdr:rowOff>113392</xdr:rowOff>
    </xdr:from>
    <xdr:to>
      <xdr:col>10</xdr:col>
      <xdr:colOff>3072946</xdr:colOff>
      <xdr:row>31</xdr:row>
      <xdr:rowOff>744763</xdr:rowOff>
    </xdr:to>
    <xdr:pic>
      <xdr:nvPicPr>
        <xdr:cNvPr id="24" name="Imagen 23"/>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17008928" y="29504821"/>
          <a:ext cx="2392589" cy="6313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907144</xdr:colOff>
      <xdr:row>34</xdr:row>
      <xdr:rowOff>90714</xdr:rowOff>
    </xdr:from>
    <xdr:to>
      <xdr:col>10</xdr:col>
      <xdr:colOff>3233058</xdr:colOff>
      <xdr:row>34</xdr:row>
      <xdr:rowOff>703035</xdr:rowOff>
    </xdr:to>
    <xdr:pic>
      <xdr:nvPicPr>
        <xdr:cNvPr id="25" name="Imagen 24"/>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7235715" y="32067500"/>
          <a:ext cx="2325914" cy="6123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2018394</xdr:colOff>
      <xdr:row>35</xdr:row>
      <xdr:rowOff>113394</xdr:rowOff>
    </xdr:from>
    <xdr:to>
      <xdr:col>10</xdr:col>
      <xdr:colOff>2437494</xdr:colOff>
      <xdr:row>35</xdr:row>
      <xdr:rowOff>1347108</xdr:rowOff>
    </xdr:to>
    <xdr:pic>
      <xdr:nvPicPr>
        <xdr:cNvPr id="26" name="Imagen 25"/>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18346965" y="32951965"/>
          <a:ext cx="419100" cy="12337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1542144</xdr:colOff>
      <xdr:row>36</xdr:row>
      <xdr:rowOff>90714</xdr:rowOff>
    </xdr:from>
    <xdr:to>
      <xdr:col>10</xdr:col>
      <xdr:colOff>2154465</xdr:colOff>
      <xdr:row>36</xdr:row>
      <xdr:rowOff>1357085</xdr:rowOff>
    </xdr:to>
    <xdr:pic>
      <xdr:nvPicPr>
        <xdr:cNvPr id="27" name="Imagen 26"/>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7870715" y="34290000"/>
          <a:ext cx="612321" cy="12663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2041071</xdr:colOff>
      <xdr:row>37</xdr:row>
      <xdr:rowOff>68036</xdr:rowOff>
    </xdr:from>
    <xdr:to>
      <xdr:col>10</xdr:col>
      <xdr:colOff>2450646</xdr:colOff>
      <xdr:row>37</xdr:row>
      <xdr:rowOff>1315357</xdr:rowOff>
    </xdr:to>
    <xdr:pic>
      <xdr:nvPicPr>
        <xdr:cNvPr id="28" name="Imagen 27"/>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18369642" y="35628036"/>
          <a:ext cx="409575" cy="12473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1496786</xdr:colOff>
      <xdr:row>37</xdr:row>
      <xdr:rowOff>1315357</xdr:rowOff>
    </xdr:from>
    <xdr:to>
      <xdr:col>10</xdr:col>
      <xdr:colOff>1925411</xdr:colOff>
      <xdr:row>39</xdr:row>
      <xdr:rowOff>19050</xdr:rowOff>
    </xdr:to>
    <xdr:pic>
      <xdr:nvPicPr>
        <xdr:cNvPr id="29" name="Imagen 28"/>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7825357" y="36875357"/>
          <a:ext cx="428625" cy="12663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657679</xdr:colOff>
      <xdr:row>39</xdr:row>
      <xdr:rowOff>204107</xdr:rowOff>
    </xdr:from>
    <xdr:to>
      <xdr:col>10</xdr:col>
      <xdr:colOff>3021693</xdr:colOff>
      <xdr:row>39</xdr:row>
      <xdr:rowOff>764721</xdr:rowOff>
    </xdr:to>
    <xdr:pic>
      <xdr:nvPicPr>
        <xdr:cNvPr id="30" name="Imagen 29"/>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16986250" y="38326786"/>
          <a:ext cx="2364014" cy="5606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816429</xdr:colOff>
      <xdr:row>40</xdr:row>
      <xdr:rowOff>294822</xdr:rowOff>
    </xdr:from>
    <xdr:to>
      <xdr:col>10</xdr:col>
      <xdr:colOff>3161393</xdr:colOff>
      <xdr:row>40</xdr:row>
      <xdr:rowOff>703036</xdr:rowOff>
    </xdr:to>
    <xdr:pic>
      <xdr:nvPicPr>
        <xdr:cNvPr id="31" name="Imagen 30"/>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7145000" y="39279286"/>
          <a:ext cx="2344964" cy="4082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793751</xdr:colOff>
      <xdr:row>41</xdr:row>
      <xdr:rowOff>136072</xdr:rowOff>
    </xdr:from>
    <xdr:to>
      <xdr:col>10</xdr:col>
      <xdr:colOff>3167290</xdr:colOff>
      <xdr:row>41</xdr:row>
      <xdr:rowOff>521154</xdr:rowOff>
    </xdr:to>
    <xdr:pic>
      <xdr:nvPicPr>
        <xdr:cNvPr id="32" name="Imagen 31"/>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17122322" y="39982322"/>
          <a:ext cx="2373539" cy="3850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793750</xdr:colOff>
      <xdr:row>42</xdr:row>
      <xdr:rowOff>249464</xdr:rowOff>
    </xdr:from>
    <xdr:to>
      <xdr:col>10</xdr:col>
      <xdr:colOff>3186339</xdr:colOff>
      <xdr:row>42</xdr:row>
      <xdr:rowOff>657678</xdr:rowOff>
    </xdr:to>
    <xdr:pic>
      <xdr:nvPicPr>
        <xdr:cNvPr id="33" name="Imagen 32"/>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7122321" y="40957500"/>
          <a:ext cx="2392589" cy="4082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816429</xdr:colOff>
      <xdr:row>43</xdr:row>
      <xdr:rowOff>204107</xdr:rowOff>
    </xdr:from>
    <xdr:to>
      <xdr:col>10</xdr:col>
      <xdr:colOff>3209018</xdr:colOff>
      <xdr:row>43</xdr:row>
      <xdr:rowOff>650421</xdr:rowOff>
    </xdr:to>
    <xdr:pic>
      <xdr:nvPicPr>
        <xdr:cNvPr id="34" name="Imagen 33"/>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17145000" y="41773928"/>
          <a:ext cx="2392589" cy="446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952500</xdr:colOff>
      <xdr:row>44</xdr:row>
      <xdr:rowOff>90715</xdr:rowOff>
    </xdr:from>
    <xdr:to>
      <xdr:col>10</xdr:col>
      <xdr:colOff>3354614</xdr:colOff>
      <xdr:row>44</xdr:row>
      <xdr:rowOff>1295854</xdr:rowOff>
    </xdr:to>
    <xdr:pic>
      <xdr:nvPicPr>
        <xdr:cNvPr id="35" name="Imagen 34"/>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7281071" y="42522322"/>
          <a:ext cx="2402114" cy="12051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1043214</xdr:colOff>
      <xdr:row>45</xdr:row>
      <xdr:rowOff>22680</xdr:rowOff>
    </xdr:from>
    <xdr:to>
      <xdr:col>10</xdr:col>
      <xdr:colOff>3397703</xdr:colOff>
      <xdr:row>46</xdr:row>
      <xdr:rowOff>4535</xdr:rowOff>
    </xdr:to>
    <xdr:pic>
      <xdr:nvPicPr>
        <xdr:cNvPr id="36" name="Imagen 35"/>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17371785" y="43815001"/>
          <a:ext cx="2354489" cy="13425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1043214</xdr:colOff>
      <xdr:row>46</xdr:row>
      <xdr:rowOff>90714</xdr:rowOff>
    </xdr:from>
    <xdr:to>
      <xdr:col>10</xdr:col>
      <xdr:colOff>3397703</xdr:colOff>
      <xdr:row>46</xdr:row>
      <xdr:rowOff>1338035</xdr:rowOff>
    </xdr:to>
    <xdr:pic>
      <xdr:nvPicPr>
        <xdr:cNvPr id="37" name="Imagen 36"/>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17371785" y="45243750"/>
          <a:ext cx="2354489" cy="12473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771071</xdr:colOff>
      <xdr:row>47</xdr:row>
      <xdr:rowOff>113392</xdr:rowOff>
    </xdr:from>
    <xdr:to>
      <xdr:col>10</xdr:col>
      <xdr:colOff>3154135</xdr:colOff>
      <xdr:row>47</xdr:row>
      <xdr:rowOff>1223281</xdr:rowOff>
    </xdr:to>
    <xdr:pic>
      <xdr:nvPicPr>
        <xdr:cNvPr id="38" name="Imagen 37"/>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17099642" y="46627142"/>
          <a:ext cx="2383064" cy="11098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703036</xdr:colOff>
      <xdr:row>48</xdr:row>
      <xdr:rowOff>158750</xdr:rowOff>
    </xdr:from>
    <xdr:to>
      <xdr:col>10</xdr:col>
      <xdr:colOff>3124200</xdr:colOff>
      <xdr:row>48</xdr:row>
      <xdr:rowOff>1287689</xdr:rowOff>
    </xdr:to>
    <xdr:pic>
      <xdr:nvPicPr>
        <xdr:cNvPr id="39" name="Imagen 38"/>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17031607" y="48033214"/>
          <a:ext cx="2421164" cy="11289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12700</xdr:rowOff>
        </xdr:from>
        <xdr:to>
          <xdr:col>3</xdr:col>
          <xdr:colOff>863600</xdr:colOff>
          <xdr:row>4</xdr:row>
          <xdr:rowOff>241300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825500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55" zoomScaleNormal="55" zoomScalePageLayoutView="55" workbookViewId="0">
      <pane ySplit="9" topLeftCell="A44" activePane="bottomLeft" state="frozen"/>
      <selection pane="bottomLeft" activeCell="J50" sqref="J50"/>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33203125" style="2" customWidth="1"/>
    <col min="8" max="8" width="28.6640625" style="2" customWidth="1"/>
    <col min="9" max="9" width="20.33203125" style="2" customWidth="1"/>
    <col min="10" max="10" width="34.83203125" style="15" customWidth="1"/>
    <col min="11" max="11" width="53.5" style="15" customWidth="1"/>
    <col min="12" max="12" width="20.33203125" style="2" hidden="1" customWidth="1"/>
    <col min="13" max="13" width="14.5" style="2" hidden="1" customWidth="1"/>
    <col min="14" max="15" width="10.83203125" style="2" hidden="1" customWidth="1"/>
    <col min="16" max="16384" width="10.83203125" style="2"/>
  </cols>
  <sheetData>
    <row r="1" spans="1:16" ht="16.5" thickBot="1">
      <c r="A1" s="1"/>
      <c r="B1" s="1"/>
      <c r="C1" s="1"/>
      <c r="D1" s="1"/>
      <c r="F1" s="1"/>
      <c r="G1" s="1"/>
      <c r="H1" s="38"/>
      <c r="I1" s="38"/>
      <c r="J1" s="14"/>
      <c r="K1" s="14"/>
      <c r="L1" s="2" t="s">
        <v>5</v>
      </c>
      <c r="M1" s="2" t="str">
        <f>CONCATENATE('Definición técnica de imagenes'!$B$1," ",$G$5)</f>
        <v>Ubicación de la imagen en el recurso M7A</v>
      </c>
    </row>
    <row r="2" spans="1:16" ht="15.75">
      <c r="A2" s="1"/>
      <c r="B2" s="3" t="s">
        <v>121</v>
      </c>
      <c r="C2" s="83" t="s">
        <v>21</v>
      </c>
      <c r="D2" s="84"/>
      <c r="F2" s="76" t="s">
        <v>0</v>
      </c>
      <c r="G2" s="77"/>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c r="A3" s="1"/>
      <c r="B3" s="4" t="s">
        <v>8</v>
      </c>
      <c r="C3" s="85">
        <v>11</v>
      </c>
      <c r="D3" s="86"/>
      <c r="F3" s="78"/>
      <c r="G3" s="79"/>
      <c r="H3" s="58"/>
      <c r="I3" s="38"/>
      <c r="J3" s="14"/>
      <c r="L3" s="2" t="s">
        <v>154</v>
      </c>
      <c r="M3" s="2" t="str">
        <f ca="1">IF($N3&lt;COUNTIF('Definición técnica de imagenes'!$A$3:$A$102,$G$5),OFFSET('Definición técnica de imagenes'!$A$1,MATCH($G$5,'Definición técnica de imagenes'!$A$1:$A$104,0)-1+$N3,1,1,1),"")</f>
        <v>Respuesta</v>
      </c>
      <c r="N3" s="2">
        <v>1</v>
      </c>
      <c r="O3" s="2" t="str">
        <f>'Definición técnica de imagenes'!A4</f>
        <v>M5A</v>
      </c>
    </row>
    <row r="4" spans="1:16" ht="16.5">
      <c r="A4" s="1"/>
      <c r="B4" s="4" t="s">
        <v>54</v>
      </c>
      <c r="C4" s="85" t="s">
        <v>203</v>
      </c>
      <c r="D4" s="86"/>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c r="A5" s="1"/>
      <c r="B5" s="6" t="s">
        <v>1</v>
      </c>
      <c r="C5" s="87"/>
      <c r="D5" s="88"/>
      <c r="E5" s="5"/>
      <c r="F5" s="37" t="str">
        <f>IF(G4="Recurso","Motor del recurso","")</f>
        <v>Motor del recurso</v>
      </c>
      <c r="G5" s="75" t="s">
        <v>58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1" t="s">
        <v>202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c r="A8" s="9"/>
      <c r="B8" s="9"/>
      <c r="C8" s="9"/>
      <c r="D8" s="10"/>
      <c r="E8" s="10"/>
      <c r="F8" s="80" t="s">
        <v>62</v>
      </c>
      <c r="G8" s="81"/>
      <c r="H8" s="81"/>
      <c r="I8" s="82"/>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M7A</v>
      </c>
      <c r="F9" s="57" t="s">
        <v>61</v>
      </c>
      <c r="G9" s="57" t="s">
        <v>59</v>
      </c>
      <c r="H9" s="57" t="s">
        <v>60</v>
      </c>
      <c r="I9" s="57" t="s">
        <v>114</v>
      </c>
      <c r="J9" s="18" t="s">
        <v>6</v>
      </c>
      <c r="K9" s="19" t="s">
        <v>7</v>
      </c>
      <c r="O9" s="2" t="str">
        <f>'Definición técnica de imagenes'!A11</f>
        <v>M10B</v>
      </c>
    </row>
    <row r="10" spans="1:16" s="11" customFormat="1" ht="94.5">
      <c r="A10" s="12" t="str">
        <f>IF(OR(B10&lt;&gt;"",J10&lt;&gt;""),"IMG01","")</f>
        <v>IMG01</v>
      </c>
      <c r="B10" s="62" t="s">
        <v>188</v>
      </c>
      <c r="C10" s="20" t="str">
        <f t="shared" ref="C10:C41" si="0">IF(OR(B10&lt;&gt;"",J10&lt;&gt;""),IF($G$4="Recurso",CONCATENATE($G$4," ",$G$5),$G$4),"")</f>
        <v>Recurso M7A</v>
      </c>
      <c r="D10" s="63" t="s">
        <v>187</v>
      </c>
      <c r="E10" s="63" t="s">
        <v>155</v>
      </c>
      <c r="F10" s="13" t="str">
        <f t="shared" ref="F10" ca="1" si="1">IF(OR(B10&lt;&gt;"",J10&lt;&gt;""),CONCATENATE($C$7,"_",$A10,IF($G$4="Cuaderno de Estudio","_small",CONCATENATE(IF(I10="","","n"),IF(LEFT($G$5,1)="F",".jpg",".png")))),"")</f>
        <v>MA_11_04_CO_REC250_IMG01n.png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MA_11_04_CO_REC250_IMG01a.png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204</v>
      </c>
      <c r="K10" s="64"/>
      <c r="O10" s="2" t="str">
        <f>'Definición técnica de imagenes'!A12</f>
        <v>M12D</v>
      </c>
    </row>
    <row r="11" spans="1:16" s="11" customFormat="1" ht="148.5">
      <c r="A11" s="12" t="str">
        <f t="shared" ref="A11:A13" si="3">IF(OR(B11&lt;&gt;"",J11&lt;&gt;""),CONCATENATE(LEFT(A10,3),IF(MID(A10,4,2)+1&lt;10,CONCATENATE("0",MID(A10,4,2)+1))),"")</f>
        <v>IMG02</v>
      </c>
      <c r="B11" s="62" t="s">
        <v>188</v>
      </c>
      <c r="C11" s="20" t="str">
        <f t="shared" si="0"/>
        <v>Recurso M7A</v>
      </c>
      <c r="D11" s="63" t="s">
        <v>187</v>
      </c>
      <c r="E11" s="63" t="s">
        <v>67</v>
      </c>
      <c r="F11" s="13" t="str">
        <f t="shared" ref="F11:F74" ca="1" si="4">IF(OR(B11&lt;&gt;"",J11&lt;&gt;""),CONCATENATE($C$7,"_",$A11,IF($G$4="Cuaderno de Estudio","_small",CONCATENATE(IF(I11="","","n"),IF(LEFT($G$5,1)="F",".jpg",".png")))),"")</f>
        <v>MA_11_04_CO_REC250_IMG02.png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205</v>
      </c>
      <c r="K11" s="65"/>
      <c r="O11" s="2" t="str">
        <f>'Definición técnica de imagenes'!A13</f>
        <v>M101</v>
      </c>
    </row>
    <row r="12" spans="1:16" s="11" customFormat="1" ht="148.5">
      <c r="A12" s="12" t="str">
        <f t="shared" si="3"/>
        <v>IMG03</v>
      </c>
      <c r="B12" s="62" t="s">
        <v>188</v>
      </c>
      <c r="C12" s="20" t="str">
        <f t="shared" si="0"/>
        <v>Recurso M7A</v>
      </c>
      <c r="D12" s="63" t="s">
        <v>187</v>
      </c>
      <c r="E12" s="63" t="s">
        <v>67</v>
      </c>
      <c r="F12" s="13" t="str">
        <f t="shared" ca="1" si="4"/>
        <v>MA_11_04_CO_REC250_IMG03.png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3" t="s">
        <v>207</v>
      </c>
      <c r="K12" s="64"/>
      <c r="O12" s="2" t="str">
        <f>'Definición técnica de imagenes'!A18</f>
        <v>Diaporama F1</v>
      </c>
    </row>
    <row r="13" spans="1:16" s="11" customFormat="1" ht="135">
      <c r="A13" s="12" t="str">
        <f t="shared" si="3"/>
        <v>IMG04</v>
      </c>
      <c r="B13" s="62" t="s">
        <v>188</v>
      </c>
      <c r="C13" s="20" t="str">
        <f t="shared" si="0"/>
        <v>Recurso M7A</v>
      </c>
      <c r="D13" s="63" t="s">
        <v>187</v>
      </c>
      <c r="E13" s="63" t="s">
        <v>67</v>
      </c>
      <c r="F13" s="13" t="str">
        <f t="shared" ca="1" si="4"/>
        <v>MA_11_04_CO_REC250_IMG04.png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3" t="s">
        <v>206</v>
      </c>
      <c r="K13" s="64"/>
      <c r="O13" s="2" t="str">
        <f>'Definición técnica de imagenes'!A19</f>
        <v>F4</v>
      </c>
    </row>
    <row r="14" spans="1:16" s="11" customFormat="1" ht="135">
      <c r="A14" s="12" t="e">
        <f>IF(OR(B14&lt;&gt;"",#REF!&lt;&gt;""),CONCATENATE(LEFT(A13,3),IF(MID(A13,4,2)+1&lt;10,CONCATENATE("0",MID(A13,4,2)+1))),"")</f>
        <v>#REF!</v>
      </c>
      <c r="B14" s="62" t="s">
        <v>188</v>
      </c>
      <c r="C14" s="20" t="e">
        <f>IF(OR(B14&lt;&gt;"",#REF!&lt;&gt;""),IF($G$4="Recurso",CONCATENATE($G$4," ",$G$5),$G$4),"")</f>
        <v>#REF!</v>
      </c>
      <c r="D14" s="63" t="s">
        <v>187</v>
      </c>
      <c r="E14" s="63" t="s">
        <v>67</v>
      </c>
      <c r="F14" s="13" t="e">
        <f>IF(OR(B14&lt;&gt;"",#REF!&lt;&gt;""),CONCATENATE($C$7,"_",$A14,IF($G$4="Cuaderno de Estudio","_small",CONCATENATE(IF(I14="","","n"),IF(LEFT($G$5,1)="F",".jpg",".png")))),"")</f>
        <v>#REF!</v>
      </c>
      <c r="G14" s="13" t="e">
        <f ca="1">IF($F14&lt;&gt;"",IF($G$4="Recurso",VLOOKUP($E14,OFFSET('Definición técnica de imagenes'!$A$1,MATCH($G$5,'Definición técnica de imagenes'!$A$1:$A$104,0)-1,1,COUNTIF('Definición técnica de imagenes'!$A$3:$A$102,$G$5),5),5,FALSE),'Definición técnica de imagenes'!$F$16),"")</f>
        <v>#REF!</v>
      </c>
      <c r="H14" s="13" t="e">
        <f ca="1">IF(AND(I14&lt;&gt;"",I14&lt;&gt;0),IF(OR(B14&lt;&gt;"",#REF!&lt;&gt;""),CONCATENATE($C$7,"_",$A14,IF($G$4="Cuaderno de Estudio","_zoom",CONCATENATE("a",IF(LEFT($G$5,1)="F",".jpg",".png")))),""),"")</f>
        <v>#REF!</v>
      </c>
      <c r="I14" s="13" t="e">
        <f ca="1">IF(OR($B14&lt;&gt;"",#REF!&lt;&gt;""),IF($G$4="Recurso",IF(VLOOKUP($E14,OFFSET('Definición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#REF!</v>
      </c>
      <c r="J14" s="63" t="s">
        <v>208</v>
      </c>
      <c r="K14" s="64"/>
      <c r="O14" s="2" t="str">
        <f>'Definición técnica de imagenes'!A22</f>
        <v>F6</v>
      </c>
    </row>
    <row r="15" spans="1:16" s="11" customFormat="1" ht="39">
      <c r="A15" s="12" t="e">
        <f>IF(OR(B15&lt;&gt;"",J14&lt;&gt;""),CONCATENATE(LEFT(A14,3),IF(MID(A14,4,2)+1&lt;10,CONCATENATE("0",MID(A14,4,2)+1))),"")</f>
        <v>#REF!</v>
      </c>
      <c r="B15" s="62">
        <v>277072448</v>
      </c>
      <c r="C15" s="20" t="str">
        <f>IF(OR(B15&lt;&gt;"",J14&lt;&gt;""),IF($G$4="Recurso",CONCATENATE($G$4," ",$G$5),$G$4),"")</f>
        <v>Recurso M7A</v>
      </c>
      <c r="D15" s="63" t="s">
        <v>187</v>
      </c>
      <c r="E15" s="63" t="s">
        <v>155</v>
      </c>
      <c r="F15" s="13" t="e">
        <f ca="1">IF(OR(B15&lt;&gt;"",J14&lt;&gt;""),CONCATENATE($C$7,"_",$A15,IF($G$4="Cuaderno de Estudio","_small",CONCATENATE(IF(I15="","","n"),IF(LEFT($G$5,1)="F",".jpg",".png")))),"")</f>
        <v>#REF!</v>
      </c>
      <c r="G15" s="13" t="e">
        <f ca="1">IF($F15&lt;&gt;"",IF($G$4="Recurso",VLOOKUP($E15,OFFSET('Definición técnica de imagenes'!$A$1,MATCH($G$5,'Definición técnica de imagenes'!$A$1:$A$104,0)-1,1,COUNTIF('Definición técnica de imagenes'!$A$3:$A$102,$G$5),5),5,FALSE),'Definición técnica de imagenes'!$F$16),"")</f>
        <v>#REF!</v>
      </c>
      <c r="H15" s="13" t="e">
        <f ca="1">IF(AND(I15&lt;&gt;"",I15&lt;&gt;0),IF(OR(B15&lt;&gt;"",J14&lt;&gt;""),CONCATENATE($C$7,"_",$A15,IF($G$4="Cuaderno de Estudio","_zoom",CONCATENATE("a",IF(LEFT($G$5,1)="F",".jpg",".png")))),""),"")</f>
        <v>#REF!</v>
      </c>
      <c r="I15" s="13" t="str">
        <f ca="1">IF(OR($B15&lt;&gt;"",$J14&lt;&gt;""),IF($G$4="Recurso",IF(VLOOKUP($E15,OFFSET('Definición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3" t="s">
        <v>229</v>
      </c>
      <c r="K15" s="66"/>
      <c r="O15" s="2" t="str">
        <f>'Definición técnica de imagenes'!A24</f>
        <v>F6B</v>
      </c>
    </row>
    <row r="16" spans="1:16" s="11" customFormat="1" ht="108">
      <c r="A16" s="12" t="e">
        <f>IF(OR(B16&lt;&gt;"",J15&lt;&gt;""),CONCATENATE(LEFT(A15,3),IF(MID(A15,4,2)+1&lt;10,CONCATENATE("0",MID(A15,4,2)+1))),"")</f>
        <v>#REF!</v>
      </c>
      <c r="B16" s="62" t="s">
        <v>188</v>
      </c>
      <c r="C16" s="20" t="str">
        <f>IF(OR(B16&lt;&gt;"",J15&lt;&gt;""),IF($G$4="Recurso",CONCATENATE($G$4," ",$G$5),$G$4),"")</f>
        <v>Recurso M7A</v>
      </c>
      <c r="D16" s="63" t="s">
        <v>187</v>
      </c>
      <c r="E16" s="63" t="s">
        <v>67</v>
      </c>
      <c r="F16" s="13" t="e">
        <f ca="1">IF(OR(B16&lt;&gt;"",J15&lt;&gt;""),CONCATENATE($C$7,"_",$A16,IF($G$4="Cuaderno de Estudio","_small",CONCATENATE(IF(I16="","","n"),IF(LEFT($G$5,1)="F",".jpg",".png")))),"")</f>
        <v>#REF!</v>
      </c>
      <c r="G16" s="13" t="e">
        <f ca="1">IF($F16&lt;&gt;"",IF($G$4="Recurso",VLOOKUP($E16,OFFSET('Definición técnica de imagenes'!$A$1,MATCH($G$5,'Definición técnica de imagenes'!$A$1:$A$104,0)-1,1,COUNTIF('Definición técnica de imagenes'!$A$3:$A$102,$G$5),5),5,FALSE),'Definición técnica de imagenes'!$F$16),"")</f>
        <v>#REF!</v>
      </c>
      <c r="H16" s="13" t="str">
        <f ca="1">IF(AND(I16&lt;&gt;"",I16&lt;&gt;0),IF(OR(B16&lt;&gt;"",J15&lt;&gt;""),CONCATENATE($C$7,"_",$A16,IF($G$4="Cuaderno de Estudio","_zoom",CONCATENATE("a",IF(LEFT($G$5,1)="F",".jpg",".png")))),""),"")</f>
        <v/>
      </c>
      <c r="I16" s="13" t="str">
        <f ca="1">IF(OR($B16&lt;&gt;"",$J15&lt;&gt;""),IF($G$4="Recurso",IF(VLOOKUP($E16,OFFSET('Definición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3" t="s">
        <v>209</v>
      </c>
      <c r="K16" s="66"/>
      <c r="O16" s="2" t="str">
        <f>'Definición técnica de imagenes'!A25</f>
        <v>F7</v>
      </c>
    </row>
    <row r="17" spans="1:15" s="11" customFormat="1" ht="94.5">
      <c r="A17" s="12" t="e">
        <f>IF(OR(B17&lt;&gt;"",J17&lt;&gt;""),CONCATENATE(LEFT(A16,3),IF(MID(A16,4,2)+1&lt;10,CONCATENATE("0",MID(A16,4,2)+1))),"")</f>
        <v>#REF!</v>
      </c>
      <c r="B17" s="62" t="s">
        <v>188</v>
      </c>
      <c r="C17" s="20" t="str">
        <f>IF(OR(B17&lt;&gt;"",J17&lt;&gt;""),IF($G$4="Recurso",CONCATENATE($G$4," ",$G$5),$G$4),"")</f>
        <v>Recurso M7A</v>
      </c>
      <c r="D17" s="63" t="s">
        <v>187</v>
      </c>
      <c r="E17" s="63" t="s">
        <v>67</v>
      </c>
      <c r="F17" s="13" t="e">
        <f ca="1">IF(OR(B17&lt;&gt;"",J17&lt;&gt;""),CONCATENATE($C$7,"_",$A17,IF($G$4="Cuaderno de Estudio","_small",CONCATENATE(IF(I17="","","n"),IF(LEFT($G$5,1)="F",".jpg",".png")))),"")</f>
        <v>#REF!</v>
      </c>
      <c r="G17" s="13" t="e">
        <f ca="1">IF($F17&lt;&gt;"",IF($G$4="Recurso",VLOOKUP($E17,OFFSET('Definición técnica de imagenes'!$A$1,MATCH($G$5,'Definición técnica de imagenes'!$A$1:$A$104,0)-1,1,COUNTIF('Definición técnica de imagenes'!$A$3:$A$102,$G$5),5),5,FALSE),'Definición técnica de imagenes'!$F$16),"")</f>
        <v>#REF!</v>
      </c>
      <c r="H17" s="13" t="str">
        <f ca="1">IF(AND(I17&lt;&gt;"",I17&lt;&gt;0),IF(OR(B17&lt;&gt;"",J17&lt;&gt;""),CONCATENATE($C$7,"_",$A17,IF($G$4="Cuaderno de Estudio","_zoom",CONCATENATE("a",IF(LEFT($G$5,1)="F",".jpg",".png")))),""),"")</f>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3" t="s">
        <v>210</v>
      </c>
      <c r="K17" s="66"/>
      <c r="O17" s="2" t="str">
        <f>'Definición técnica de imagenes'!A27</f>
        <v>F7B</v>
      </c>
    </row>
    <row r="18" spans="1:15" s="11" customFormat="1" ht="94.5">
      <c r="A18" s="12" t="e">
        <f>IF(OR(B18&lt;&gt;"",J18&lt;&gt;""),CONCATENATE(LEFT(A17,3),IF(MID(A17,4,2)+1&lt;10,CONCATENATE("0",MID(A17,4,2)+1))),"")</f>
        <v>#REF!</v>
      </c>
      <c r="B18" s="62" t="s">
        <v>188</v>
      </c>
      <c r="C18" s="20" t="str">
        <f>IF(OR(B18&lt;&gt;"",J18&lt;&gt;""),IF($G$4="Recurso",CONCATENATE($G$4," ",$G$5),$G$4),"")</f>
        <v>Recurso M7A</v>
      </c>
      <c r="D18" s="63" t="s">
        <v>187</v>
      </c>
      <c r="E18" s="63" t="s">
        <v>67</v>
      </c>
      <c r="F18" s="13" t="e">
        <f ca="1">IF(OR(B18&lt;&gt;"",J18&lt;&gt;""),CONCATENATE($C$7,"_",$A18,IF($G$4="Cuaderno de Estudio","_small",CONCATENATE(IF(I18="","","n"),IF(LEFT($G$5,1)="F",".jpg",".png")))),"")</f>
        <v>#REF!</v>
      </c>
      <c r="G18" s="13" t="e">
        <f ca="1">IF($F18&lt;&gt;"",IF($G$4="Recurso",VLOOKUP($E18,OFFSET('Definición técnica de imagenes'!$A$1,MATCH($G$5,'Definición técnica de imagenes'!$A$1:$A$104,0)-1,1,COUNTIF('Definición técnica de imagenes'!$A$3:$A$102,$G$5),5),5,FALSE),'Definición técnica de imagenes'!$F$16),"")</f>
        <v>#REF!</v>
      </c>
      <c r="H18" s="13" t="str">
        <f ca="1">IF(AND(I18&lt;&gt;"",I18&lt;&gt;0),IF(OR(B18&lt;&gt;"",J18&lt;&gt;""),CONCATENATE($C$7,"_",$A18,IF($G$4="Cuaderno de Estudio","_zoom",CONCATENATE("a",IF(LEFT($G$5,1)="F",".jpg",".png")))),""),"")</f>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3" t="s">
        <v>212</v>
      </c>
      <c r="K18" s="66"/>
      <c r="O18" s="2" t="str">
        <f>'Definición técnica de imagenes'!A30</f>
        <v>F8</v>
      </c>
    </row>
    <row r="19" spans="1:15" s="11" customFormat="1" ht="108">
      <c r="A19" s="12" t="e">
        <f t="shared" ref="A19:A50" si="6">IF(OR(B19&lt;&gt;"",J19&lt;&gt;""),CONCATENATE(LEFT(A18,3),IF(MID(A18,4,2)+1&lt;10,CONCATENATE("0",MID(A18,4,2)+1),MID(A18,4,2)+1)),"")</f>
        <v>#REF!</v>
      </c>
      <c r="B19" s="62" t="s">
        <v>188</v>
      </c>
      <c r="C19" s="20" t="str">
        <f t="shared" si="0"/>
        <v>Recurso M7A</v>
      </c>
      <c r="D19" s="63" t="s">
        <v>187</v>
      </c>
      <c r="E19" s="63" t="s">
        <v>67</v>
      </c>
      <c r="F19" s="13" t="e">
        <f t="shared" ca="1" si="4"/>
        <v>#REF!</v>
      </c>
      <c r="G19" s="13" t="e">
        <f ca="1">IF($F19&lt;&gt;"",IF($G$4="Recurso",VLOOKUP($E19,OFFSET('Definición técnica de imagenes'!$A$1,MATCH($G$5,'Definición técnica de imagenes'!$A$1:$A$104,0)-1,1,COUNTIF('Definición técnica de imagenes'!$A$3:$A$102,$G$5),5),5,FALSE),'Definición técnica de imagenes'!$F$16),"")</f>
        <v>#REF!</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3" t="s">
        <v>211</v>
      </c>
      <c r="K19" s="67"/>
      <c r="O19" s="2" t="str">
        <f>'Definición técnica de imagenes'!A31</f>
        <v>F10</v>
      </c>
    </row>
    <row r="20" spans="1:15" s="11" customFormat="1" ht="40.5">
      <c r="A20" s="12" t="e">
        <f t="shared" si="6"/>
        <v>#REF!</v>
      </c>
      <c r="B20" s="62" t="s">
        <v>230</v>
      </c>
      <c r="C20" s="20" t="str">
        <f t="shared" si="0"/>
        <v>Recurso M7A</v>
      </c>
      <c r="D20" s="63" t="s">
        <v>187</v>
      </c>
      <c r="E20" s="63" t="s">
        <v>155</v>
      </c>
      <c r="F20" s="13" t="e">
        <f t="shared" ca="1" si="4"/>
        <v>#REF!</v>
      </c>
      <c r="G20" s="13" t="e">
        <f ca="1">IF($F20&lt;&gt;"",IF($G$4="Recurso",VLOOKUP($E20,OFFSET('Definición técnica de imagenes'!$A$1,MATCH($G$5,'Definición técnica de imagenes'!$A$1:$A$104,0)-1,1,COUNTIF('Definición técnica de imagenes'!$A$3:$A$102,$G$5),5),5,FALSE),'Definición técnica de imagenes'!$F$16),"")</f>
        <v>#REF!</v>
      </c>
      <c r="H20" s="13" t="e">
        <f t="shared" ca="1" si="5"/>
        <v>#REF!</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500 x 500 px</v>
      </c>
      <c r="J20" s="63" t="s">
        <v>231</v>
      </c>
      <c r="K20" s="66"/>
      <c r="O20" s="2" t="str">
        <f>'Definición técnica de imagenes'!A32</f>
        <v>F10B</v>
      </c>
    </row>
    <row r="21" spans="1:15" s="11" customFormat="1" ht="94.5">
      <c r="A21" s="12" t="e">
        <f t="shared" si="6"/>
        <v>#REF!</v>
      </c>
      <c r="B21" s="62" t="s">
        <v>188</v>
      </c>
      <c r="C21" s="20" t="str">
        <f t="shared" si="0"/>
        <v>Recurso M7A</v>
      </c>
      <c r="D21" s="63" t="s">
        <v>187</v>
      </c>
      <c r="E21" s="63" t="s">
        <v>67</v>
      </c>
      <c r="F21" s="13" t="e">
        <f t="shared" ca="1" si="4"/>
        <v>#REF!</v>
      </c>
      <c r="G21" s="13" t="e">
        <f ca="1">IF($F21&lt;&gt;"",IF($G$4="Recurso",VLOOKUP($E21,OFFSET('Definición técnica de imagenes'!$A$1,MATCH($G$5,'Definición técnica de imagenes'!$A$1:$A$104,0)-1,1,COUNTIF('Definición técnica de imagenes'!$A$3:$A$102,$G$5),5),5,FALSE),'Definición técnica de imagenes'!$F$16),"")</f>
        <v>#REF!</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3" t="s">
        <v>213</v>
      </c>
      <c r="K21" s="66"/>
      <c r="O21" s="2" t="str">
        <f>'Definición técnica de imagenes'!A33</f>
        <v>F11</v>
      </c>
    </row>
    <row r="22" spans="1:15" s="11" customFormat="1" ht="94.5">
      <c r="A22" s="12" t="e">
        <f t="shared" si="6"/>
        <v>#REF!</v>
      </c>
      <c r="B22" s="62" t="s">
        <v>188</v>
      </c>
      <c r="C22" s="20" t="str">
        <f t="shared" si="0"/>
        <v>Recurso M7A</v>
      </c>
      <c r="D22" s="63" t="s">
        <v>187</v>
      </c>
      <c r="E22" s="63" t="s">
        <v>67</v>
      </c>
      <c r="F22" s="13" t="e">
        <f t="shared" ca="1" si="4"/>
        <v>#REF!</v>
      </c>
      <c r="G22" s="13" t="e">
        <f ca="1">IF($F22&lt;&gt;"",IF($G$4="Recurso",VLOOKUP($E22,OFFSET('Definición técnica de imagenes'!$A$1,MATCH($G$5,'Definición técnica de imagenes'!$A$1:$A$104,0)-1,1,COUNTIF('Definición técnica de imagenes'!$A$3:$A$102,$G$5),5),5,FALSE),'Definición técnica de imagenes'!$F$16),"")</f>
        <v>#REF!</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t="s">
        <v>215</v>
      </c>
      <c r="K22" s="68"/>
      <c r="O22" s="2" t="str">
        <f>'Definición técnica de imagenes'!A34</f>
        <v>F12</v>
      </c>
    </row>
    <row r="23" spans="1:15" s="11" customFormat="1" ht="108">
      <c r="A23" s="12" t="e">
        <f t="shared" si="6"/>
        <v>#REF!</v>
      </c>
      <c r="B23" s="62" t="s">
        <v>188</v>
      </c>
      <c r="C23" s="20" t="str">
        <f t="shared" si="0"/>
        <v>Recurso M7A</v>
      </c>
      <c r="D23" s="63" t="s">
        <v>187</v>
      </c>
      <c r="E23" s="63" t="s">
        <v>67</v>
      </c>
      <c r="F23" s="13" t="e">
        <f t="shared" ca="1" si="4"/>
        <v>#REF!</v>
      </c>
      <c r="G23" s="13" t="e">
        <f ca="1">IF($F23&lt;&gt;"",IF($G$4="Recurso",VLOOKUP($E23,OFFSET('Definición técnica de imagenes'!$A$1,MATCH($G$5,'Definición técnica de imagenes'!$A$1:$A$104,0)-1,1,COUNTIF('Definición técnica de imagenes'!$A$3:$A$102,$G$5),5),5,FALSE),'Definición técnica de imagenes'!$F$16),"")</f>
        <v>#REF!</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3" t="s">
        <v>214</v>
      </c>
      <c r="K23" s="64"/>
      <c r="O23" s="2" t="str">
        <f>'Definición técnica de imagenes'!A35</f>
        <v>F13</v>
      </c>
    </row>
    <row r="24" spans="1:15" s="11" customFormat="1" ht="67.5">
      <c r="A24" s="12" t="e">
        <f t="shared" si="6"/>
        <v>#REF!</v>
      </c>
      <c r="B24" s="62" t="s">
        <v>188</v>
      </c>
      <c r="C24" s="20" t="str">
        <f t="shared" si="0"/>
        <v>Recurso M7A</v>
      </c>
      <c r="D24" s="63" t="s">
        <v>187</v>
      </c>
      <c r="E24" s="63" t="s">
        <v>67</v>
      </c>
      <c r="F24" s="13" t="e">
        <f t="shared" ca="1" si="4"/>
        <v>#REF!</v>
      </c>
      <c r="G24" s="13" t="e">
        <f ca="1">IF($F24&lt;&gt;"",IF($G$4="Recurso",VLOOKUP($E24,OFFSET('Definición técnica de imagenes'!$A$1,MATCH($G$5,'Definición técnica de imagenes'!$A$1:$A$104,0)-1,1,COUNTIF('Definición técnica de imagenes'!$A$3:$A$102,$G$5),5),5,FALSE),'Definición técnica de imagenes'!$F$16),"")</f>
        <v>#REF!</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t="s">
        <v>189</v>
      </c>
      <c r="K24" s="65"/>
      <c r="O24" s="2" t="str">
        <f>'Definición técnica de imagenes'!A37</f>
        <v>F13B</v>
      </c>
    </row>
    <row r="25" spans="1:15" s="11" customFormat="1" ht="67.5">
      <c r="A25" s="12" t="e">
        <f t="shared" si="6"/>
        <v>#REF!</v>
      </c>
      <c r="B25" s="62" t="s">
        <v>188</v>
      </c>
      <c r="C25" s="20" t="str">
        <f t="shared" si="0"/>
        <v>Recurso M7A</v>
      </c>
      <c r="D25" s="63" t="s">
        <v>187</v>
      </c>
      <c r="E25" s="63" t="s">
        <v>155</v>
      </c>
      <c r="F25" s="13" t="e">
        <f t="shared" ca="1" si="4"/>
        <v>#REF!</v>
      </c>
      <c r="G25" s="13" t="e">
        <f ca="1">IF($F25&lt;&gt;"",IF($G$4="Recurso",VLOOKUP($E25,OFFSET('Definición técnica de imagenes'!$A$1,MATCH($G$5,'Definición técnica de imagenes'!$A$1:$A$104,0)-1,1,COUNTIF('Definición técnica de imagenes'!$A$3:$A$102,$G$5),5),5,FALSE),'Definición técnica de imagenes'!$F$16),"")</f>
        <v>#REF!</v>
      </c>
      <c r="H25" s="13" t="e">
        <f t="shared" ca="1" si="5"/>
        <v>#REF!</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500 x 500 px</v>
      </c>
      <c r="J25" s="63" t="s">
        <v>190</v>
      </c>
      <c r="K25" s="64"/>
    </row>
    <row r="26" spans="1:15" s="11" customFormat="1" ht="94.5">
      <c r="A26" s="12" t="e">
        <f t="shared" si="6"/>
        <v>#REF!</v>
      </c>
      <c r="B26" s="62" t="s">
        <v>188</v>
      </c>
      <c r="C26" s="20" t="str">
        <f t="shared" si="0"/>
        <v>Recurso M7A</v>
      </c>
      <c r="D26" s="63" t="s">
        <v>187</v>
      </c>
      <c r="E26" s="63" t="s">
        <v>67</v>
      </c>
      <c r="F26" s="13" t="e">
        <f t="shared" ca="1" si="4"/>
        <v>#REF!</v>
      </c>
      <c r="G26" s="13" t="e">
        <f ca="1">IF($F26&lt;&gt;"",IF($G$4="Recurso",VLOOKUP($E26,OFFSET('Definición técnica de imagenes'!$A$1,MATCH($G$5,'Definición técnica de imagenes'!$A$1:$A$104,0)-1,1,COUNTIF('Definición técnica de imagenes'!$A$3:$A$102,$G$5),5),5,FALSE),'Definición técnica de imagenes'!$F$16),"")</f>
        <v>#REF!</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t="s">
        <v>216</v>
      </c>
      <c r="K26" s="64"/>
    </row>
    <row r="27" spans="1:15" s="11" customFormat="1" ht="94.5">
      <c r="A27" s="12" t="e">
        <f t="shared" si="6"/>
        <v>#REF!</v>
      </c>
      <c r="B27" s="62" t="s">
        <v>188</v>
      </c>
      <c r="C27" s="20" t="str">
        <f t="shared" si="0"/>
        <v>Recurso M7A</v>
      </c>
      <c r="D27" s="63" t="s">
        <v>187</v>
      </c>
      <c r="E27" s="63" t="s">
        <v>67</v>
      </c>
      <c r="F27" s="13" t="e">
        <f t="shared" ca="1" si="4"/>
        <v>#REF!</v>
      </c>
      <c r="G27" s="13" t="e">
        <f ca="1">IF($F27&lt;&gt;"",IF($G$4="Recurso",VLOOKUP($E27,OFFSET('Definición técnica de imagenes'!$A$1,MATCH($G$5,'Definición técnica de imagenes'!$A$1:$A$104,0)-1,1,COUNTIF('Definición técnica de imagenes'!$A$3:$A$102,$G$5),5),5,FALSE),'Definición técnica de imagenes'!$F$16),"")</f>
        <v>#REF!</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3" t="s">
        <v>217</v>
      </c>
      <c r="K27" s="64"/>
      <c r="O27" s="2"/>
    </row>
    <row r="28" spans="1:15" s="11" customFormat="1" ht="94.5">
      <c r="A28" s="12" t="e">
        <f t="shared" si="6"/>
        <v>#REF!</v>
      </c>
      <c r="B28" s="62" t="s">
        <v>188</v>
      </c>
      <c r="C28" s="20" t="str">
        <f t="shared" si="0"/>
        <v>Recurso M7A</v>
      </c>
      <c r="D28" s="63" t="s">
        <v>187</v>
      </c>
      <c r="E28" s="63" t="s">
        <v>67</v>
      </c>
      <c r="F28" s="13" t="e">
        <f t="shared" ca="1" si="4"/>
        <v>#REF!</v>
      </c>
      <c r="G28" s="13" t="e">
        <f ca="1">IF($F28&lt;&gt;"",IF($G$4="Recurso",VLOOKUP($E28,OFFSET('Definición técnica de imagenes'!$A$1,MATCH($G$5,'Definición técnica de imagenes'!$A$1:$A$104,0)-1,1,COUNTIF('Definición técnica de imagenes'!$A$3:$A$102,$G$5),5),5,FALSE),'Definición técnica de imagenes'!$F$16),"")</f>
        <v>#REF!</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3" t="s">
        <v>219</v>
      </c>
      <c r="K28" s="64"/>
    </row>
    <row r="29" spans="1:15" s="11" customFormat="1" ht="94.5">
      <c r="A29" s="12" t="e">
        <f t="shared" si="6"/>
        <v>#REF!</v>
      </c>
      <c r="B29" s="62" t="s">
        <v>188</v>
      </c>
      <c r="C29" s="20" t="str">
        <f t="shared" si="0"/>
        <v>Recurso M7A</v>
      </c>
      <c r="D29" s="63" t="s">
        <v>187</v>
      </c>
      <c r="E29" s="63" t="s">
        <v>67</v>
      </c>
      <c r="F29" s="13" t="e">
        <f t="shared" ca="1" si="4"/>
        <v>#REF!</v>
      </c>
      <c r="G29" s="13" t="e">
        <f ca="1">IF($F29&lt;&gt;"",IF($G$4="Recurso",VLOOKUP($E29,OFFSET('Definición técnica de imagenes'!$A$1,MATCH($G$5,'Definición técnica de imagenes'!$A$1:$A$104,0)-1,1,COUNTIF('Definición técnica de imagenes'!$A$3:$A$102,$G$5),5),5,FALSE),'Definición técnica de imagenes'!$F$16),"")</f>
        <v>#REF!</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3" t="s">
        <v>218</v>
      </c>
      <c r="K29" s="64"/>
    </row>
    <row r="30" spans="1:15" s="11" customFormat="1" ht="67.5">
      <c r="A30" s="12" t="e">
        <f t="shared" si="6"/>
        <v>#REF!</v>
      </c>
      <c r="B30" s="62" t="s">
        <v>188</v>
      </c>
      <c r="C30" s="20" t="str">
        <f t="shared" si="0"/>
        <v>Recurso M7A</v>
      </c>
      <c r="D30" s="63" t="s">
        <v>187</v>
      </c>
      <c r="E30" s="63" t="s">
        <v>155</v>
      </c>
      <c r="F30" s="13" t="e">
        <f t="shared" ca="1" si="4"/>
        <v>#REF!</v>
      </c>
      <c r="G30" s="13" t="e">
        <f ca="1">IF($F30&lt;&gt;"",IF($G$4="Recurso",VLOOKUP($E30,OFFSET('Definición técnica de imagenes'!$A$1,MATCH($G$5,'Definición técnica de imagenes'!$A$1:$A$104,0)-1,1,COUNTIF('Definición técnica de imagenes'!$A$3:$A$102,$G$5),5),5,FALSE),'Definición técnica de imagenes'!$F$16),"")</f>
        <v>#REF!</v>
      </c>
      <c r="H30" s="13" t="e">
        <f t="shared" ca="1" si="5"/>
        <v>#REF!</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500 x 500 px</v>
      </c>
      <c r="J30" s="63" t="s">
        <v>191</v>
      </c>
      <c r="K30" s="64"/>
    </row>
    <row r="31" spans="1:15" s="11" customFormat="1" ht="67.5">
      <c r="A31" s="12" t="e">
        <f t="shared" si="6"/>
        <v>#REF!</v>
      </c>
      <c r="B31" s="62" t="s">
        <v>188</v>
      </c>
      <c r="C31" s="20" t="str">
        <f t="shared" si="0"/>
        <v>Recurso M7A</v>
      </c>
      <c r="D31" s="63" t="s">
        <v>187</v>
      </c>
      <c r="E31" s="63" t="s">
        <v>67</v>
      </c>
      <c r="F31" s="13" t="e">
        <f t="shared" ca="1" si="4"/>
        <v>#REF!</v>
      </c>
      <c r="G31" s="13" t="e">
        <f ca="1">IF($F31&lt;&gt;"",IF($G$4="Recurso",VLOOKUP($E31,OFFSET('Definición técnica de imagenes'!$A$1,MATCH($G$5,'Definición técnica de imagenes'!$A$1:$A$104,0)-1,1,COUNTIF('Definición técnica de imagenes'!$A$3:$A$102,$G$5),5),5,FALSE),'Definición técnica de imagenes'!$F$16),"")</f>
        <v>#REF!</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3" t="s">
        <v>192</v>
      </c>
      <c r="K31" s="64"/>
    </row>
    <row r="32" spans="1:15" s="11" customFormat="1" ht="67.5">
      <c r="A32" s="12" t="e">
        <f t="shared" si="6"/>
        <v>#REF!</v>
      </c>
      <c r="B32" s="62" t="s">
        <v>188</v>
      </c>
      <c r="C32" s="20" t="str">
        <f t="shared" si="0"/>
        <v>Recurso M7A</v>
      </c>
      <c r="D32" s="63" t="s">
        <v>187</v>
      </c>
      <c r="E32" s="63" t="s">
        <v>67</v>
      </c>
      <c r="F32" s="13" t="e">
        <f t="shared" ca="1" si="4"/>
        <v>#REF!</v>
      </c>
      <c r="G32" s="13" t="e">
        <f ca="1">IF($F32&lt;&gt;"",IF($G$4="Recurso",VLOOKUP($E32,OFFSET('Definición técnica de imagenes'!$A$1,MATCH($G$5,'Definición técnica de imagenes'!$A$1:$A$104,0)-1,1,COUNTIF('Definición técnica de imagenes'!$A$3:$A$102,$G$5),5),5,FALSE),'Definición técnica de imagenes'!$F$16),"")</f>
        <v>#REF!</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3" t="s">
        <v>195</v>
      </c>
      <c r="K32" s="64"/>
    </row>
    <row r="33" spans="1:15" s="11" customFormat="1" ht="67.5">
      <c r="A33" s="12" t="e">
        <f t="shared" si="6"/>
        <v>#REF!</v>
      </c>
      <c r="B33" s="62" t="s">
        <v>188</v>
      </c>
      <c r="C33" s="20" t="str">
        <f t="shared" si="0"/>
        <v>Recurso M7A</v>
      </c>
      <c r="D33" s="63" t="s">
        <v>187</v>
      </c>
      <c r="E33" s="63" t="s">
        <v>67</v>
      </c>
      <c r="F33" s="13" t="e">
        <f t="shared" ca="1" si="4"/>
        <v>#REF!</v>
      </c>
      <c r="G33" s="13" t="e">
        <f ca="1">IF($F33&lt;&gt;"",IF($G$4="Recurso",VLOOKUP($E33,OFFSET('Definición técnica de imagenes'!$A$1,MATCH($G$5,'Definición técnica de imagenes'!$A$1:$A$104,0)-1,1,COUNTIF('Definición técnica de imagenes'!$A$3:$A$102,$G$5),5),5,FALSE),'Definición técnica de imagenes'!$F$16),"")</f>
        <v>#REF!</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3" t="s">
        <v>194</v>
      </c>
      <c r="K33" s="64"/>
    </row>
    <row r="34" spans="1:15" s="11" customFormat="1" ht="67.5">
      <c r="A34" s="12" t="e">
        <f t="shared" si="6"/>
        <v>#REF!</v>
      </c>
      <c r="B34" s="62" t="s">
        <v>188</v>
      </c>
      <c r="C34" s="20" t="str">
        <f t="shared" si="0"/>
        <v>Recurso M7A</v>
      </c>
      <c r="D34" s="63" t="s">
        <v>187</v>
      </c>
      <c r="E34" s="63" t="s">
        <v>67</v>
      </c>
      <c r="F34" s="13" t="e">
        <f t="shared" ca="1" si="4"/>
        <v>#REF!</v>
      </c>
      <c r="G34" s="13" t="e">
        <f ca="1">IF($F34&lt;&gt;"",IF($G$4="Recurso",VLOOKUP($E34,OFFSET('Definición técnica de imagenes'!$A$1,MATCH($G$5,'Definición técnica de imagenes'!$A$1:$A$104,0)-1,1,COUNTIF('Definición técnica de imagenes'!$A$3:$A$102,$G$5),5),5,FALSE),'Definición técnica de imagenes'!$F$16),"")</f>
        <v>#REF!</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3" t="s">
        <v>193</v>
      </c>
      <c r="K34" s="64"/>
      <c r="O34" s="2"/>
    </row>
    <row r="35" spans="1:15" s="11" customFormat="1" ht="67.5">
      <c r="A35" s="12" t="e">
        <f t="shared" si="6"/>
        <v>#REF!</v>
      </c>
      <c r="B35" s="62" t="s">
        <v>188</v>
      </c>
      <c r="C35" s="20" t="str">
        <f t="shared" si="0"/>
        <v>Recurso M7A</v>
      </c>
      <c r="D35" s="63" t="s">
        <v>187</v>
      </c>
      <c r="E35" s="63" t="s">
        <v>155</v>
      </c>
      <c r="F35" s="13" t="e">
        <f t="shared" ca="1" si="4"/>
        <v>#REF!</v>
      </c>
      <c r="G35" s="13" t="e">
        <f ca="1">IF($F35&lt;&gt;"",IF($G$4="Recurso",VLOOKUP($E35,OFFSET('Definición técnica de imagenes'!$A$1,MATCH($G$5,'Definición técnica de imagenes'!$A$1:$A$104,0)-1,1,COUNTIF('Definición técnica de imagenes'!$A$3:$A$102,$G$5),5),5,FALSE),'Definición técnica de imagenes'!$F$16),"")</f>
        <v>#REF!</v>
      </c>
      <c r="H35" s="13" t="e">
        <f t="shared" ca="1" si="5"/>
        <v>#REF!</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500 x 500 px</v>
      </c>
      <c r="J35" s="63" t="s">
        <v>196</v>
      </c>
      <c r="K35" s="65"/>
      <c r="O35" s="2"/>
    </row>
    <row r="36" spans="1:15" s="11" customFormat="1" ht="108">
      <c r="A36" s="12" t="e">
        <f t="shared" si="6"/>
        <v>#REF!</v>
      </c>
      <c r="B36" s="62" t="s">
        <v>188</v>
      </c>
      <c r="C36" s="20" t="str">
        <f t="shared" si="0"/>
        <v>Recurso M7A</v>
      </c>
      <c r="D36" s="63" t="s">
        <v>187</v>
      </c>
      <c r="E36" s="63" t="s">
        <v>67</v>
      </c>
      <c r="F36" s="13" t="e">
        <f t="shared" ca="1" si="4"/>
        <v>#REF!</v>
      </c>
      <c r="G36" s="13" t="e">
        <f ca="1">IF($F36&lt;&gt;"",IF($G$4="Recurso",VLOOKUP($E36,OFFSET('Definición técnica de imagenes'!$A$1,MATCH($G$5,'Definición técnica de imagenes'!$A$1:$A$104,0)-1,1,COUNTIF('Definición técnica de imagenes'!$A$3:$A$102,$G$5),5),5,FALSE),'Definición técnica de imagenes'!$F$16),"")</f>
        <v>#REF!</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t="s">
        <v>220</v>
      </c>
      <c r="K36" s="65"/>
      <c r="O36" s="2"/>
    </row>
    <row r="37" spans="1:15" s="11" customFormat="1" ht="108">
      <c r="A37" s="12" t="e">
        <f t="shared" si="6"/>
        <v>#REF!</v>
      </c>
      <c r="B37" s="62" t="s">
        <v>188</v>
      </c>
      <c r="C37" s="20" t="str">
        <f t="shared" si="0"/>
        <v>Recurso M7A</v>
      </c>
      <c r="D37" s="63" t="s">
        <v>187</v>
      </c>
      <c r="E37" s="63" t="s">
        <v>67</v>
      </c>
      <c r="F37" s="13" t="e">
        <f t="shared" ca="1" si="4"/>
        <v>#REF!</v>
      </c>
      <c r="G37" s="13" t="e">
        <f ca="1">IF($F37&lt;&gt;"",IF($G$4="Recurso",VLOOKUP($E37,OFFSET('Definición técnica de imagenes'!$A$1,MATCH($G$5,'Definición técnica de imagenes'!$A$1:$A$104,0)-1,1,COUNTIF('Definición técnica de imagenes'!$A$3:$A$102,$G$5),5),5,FALSE),'Definición técnica de imagenes'!$F$16),"")</f>
        <v>#REF!</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3" t="s">
        <v>221</v>
      </c>
      <c r="K37" s="65"/>
    </row>
    <row r="38" spans="1:15" s="11" customFormat="1" ht="108">
      <c r="A38" s="12" t="e">
        <f t="shared" si="6"/>
        <v>#REF!</v>
      </c>
      <c r="B38" s="62" t="s">
        <v>188</v>
      </c>
      <c r="C38" s="20" t="str">
        <f t="shared" si="0"/>
        <v>Recurso M7A</v>
      </c>
      <c r="D38" s="63" t="s">
        <v>187</v>
      </c>
      <c r="E38" s="63" t="s">
        <v>67</v>
      </c>
      <c r="F38" s="13" t="e">
        <f t="shared" ca="1" si="4"/>
        <v>#REF!</v>
      </c>
      <c r="G38" s="13" t="e">
        <f ca="1">IF($F38&lt;&gt;"",IF($G$4="Recurso",VLOOKUP($E38,OFFSET('Definición técnica de imagenes'!$A$1,MATCH($G$5,'Definición técnica de imagenes'!$A$1:$A$104,0)-1,1,COUNTIF('Definición técnica de imagenes'!$A$3:$A$102,$G$5),5),5,FALSE),'Definición técnica de imagenes'!$F$16),"")</f>
        <v>#REF!</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3" t="s">
        <v>223</v>
      </c>
      <c r="K38" s="65"/>
    </row>
    <row r="39" spans="1:15" s="11" customFormat="1" ht="94.5">
      <c r="A39" s="12" t="e">
        <f t="shared" si="6"/>
        <v>#REF!</v>
      </c>
      <c r="B39" s="62" t="s">
        <v>188</v>
      </c>
      <c r="C39" s="20" t="str">
        <f t="shared" si="0"/>
        <v>Recurso M7A</v>
      </c>
      <c r="D39" s="63" t="s">
        <v>187</v>
      </c>
      <c r="E39" s="63" t="s">
        <v>67</v>
      </c>
      <c r="F39" s="13" t="e">
        <f t="shared" ca="1" si="4"/>
        <v>#REF!</v>
      </c>
      <c r="G39" s="13" t="e">
        <f ca="1">IF($F39&lt;&gt;"",IF($G$4="Recurso",VLOOKUP($E39,OFFSET('Definición técnica de imagenes'!$A$1,MATCH($G$5,'Definición técnica de imagenes'!$A$1:$A$104,0)-1,1,COUNTIF('Definición técnica de imagenes'!$A$3:$A$102,$G$5),5),5,FALSE),'Definición técnica de imagenes'!$F$16),"")</f>
        <v>#REF!</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t="s">
        <v>222</v>
      </c>
      <c r="K39" s="65"/>
    </row>
    <row r="40" spans="1:15" s="11" customFormat="1" ht="67.5">
      <c r="A40" s="12" t="e">
        <f t="shared" si="6"/>
        <v>#REF!</v>
      </c>
      <c r="B40" s="62" t="s">
        <v>188</v>
      </c>
      <c r="C40" s="20" t="str">
        <f t="shared" si="0"/>
        <v>Recurso M7A</v>
      </c>
      <c r="D40" s="63" t="s">
        <v>187</v>
      </c>
      <c r="E40" s="63" t="s">
        <v>155</v>
      </c>
      <c r="F40" s="13" t="e">
        <f t="shared" ca="1" si="4"/>
        <v>#REF!</v>
      </c>
      <c r="G40" s="13" t="e">
        <f ca="1">IF($F40&lt;&gt;"",IF($G$4="Recurso",VLOOKUP($E40,OFFSET('Definición técnica de imagenes'!$A$1,MATCH($G$5,'Definición técnica de imagenes'!$A$1:$A$104,0)-1,1,COUNTIF('Definición técnica de imagenes'!$A$3:$A$102,$G$5),5),5,FALSE),'Definición técnica de imagenes'!$F$16),"")</f>
        <v>#REF!</v>
      </c>
      <c r="H40" s="13" t="e">
        <f t="shared" ca="1" si="5"/>
        <v>#REF!</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500 x 500 px</v>
      </c>
      <c r="J40" s="63" t="s">
        <v>197</v>
      </c>
      <c r="K40" s="65"/>
    </row>
    <row r="41" spans="1:15" s="11" customFormat="1" ht="67.5">
      <c r="A41" s="12" t="e">
        <f t="shared" si="6"/>
        <v>#REF!</v>
      </c>
      <c r="B41" s="62" t="s">
        <v>188</v>
      </c>
      <c r="C41" s="20" t="str">
        <f t="shared" si="0"/>
        <v>Recurso M7A</v>
      </c>
      <c r="D41" s="63" t="s">
        <v>187</v>
      </c>
      <c r="E41" s="63" t="s">
        <v>67</v>
      </c>
      <c r="F41" s="13" t="e">
        <f t="shared" ca="1" si="4"/>
        <v>#REF!</v>
      </c>
      <c r="G41" s="13" t="e">
        <f ca="1">IF($F41&lt;&gt;"",IF($G$4="Recurso",VLOOKUP($E41,OFFSET('Definición técnica de imagenes'!$A$1,MATCH($G$5,'Definición técnica de imagenes'!$A$1:$A$104,0)-1,1,COUNTIF('Definición técnica de imagenes'!$A$3:$A$102,$G$5),5),5,FALSE),'Definición técnica de imagenes'!$F$16),"")</f>
        <v>#REF!</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t="s">
        <v>198</v>
      </c>
      <c r="K41" s="65"/>
    </row>
    <row r="42" spans="1:15" s="11" customFormat="1" ht="67.5">
      <c r="A42" s="12" t="e">
        <f t="shared" si="6"/>
        <v>#REF!</v>
      </c>
      <c r="B42" s="62" t="s">
        <v>188</v>
      </c>
      <c r="C42" s="20" t="str">
        <f t="shared" ref="C42:C73" si="7">IF(OR(B42&lt;&gt;"",J42&lt;&gt;""),IF($G$4="Recurso",CONCATENATE($G$4," ",$G$5),$G$4),"")</f>
        <v>Recurso M7A</v>
      </c>
      <c r="D42" s="63" t="s">
        <v>187</v>
      </c>
      <c r="E42" s="63" t="s">
        <v>67</v>
      </c>
      <c r="F42" s="13" t="e">
        <f t="shared" ca="1" si="4"/>
        <v>#REF!</v>
      </c>
      <c r="G42" s="13" t="e">
        <f ca="1">IF($F42&lt;&gt;"",IF($G$4="Recurso",VLOOKUP($E42,OFFSET('Definición técnica de imagenes'!$A$1,MATCH($G$5,'Definición técnica de imagenes'!$A$1:$A$104,0)-1,1,COUNTIF('Definición técnica de imagenes'!$A$3:$A$102,$G$5),5),5,FALSE),'Definición técnica de imagenes'!$F$16),"")</f>
        <v>#REF!</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t="s">
        <v>199</v>
      </c>
      <c r="K42" s="65"/>
    </row>
    <row r="43" spans="1:15" s="11" customFormat="1" ht="67.5">
      <c r="A43" s="12" t="e">
        <f t="shared" si="6"/>
        <v>#REF!</v>
      </c>
      <c r="B43" s="62" t="s">
        <v>188</v>
      </c>
      <c r="C43" s="20" t="str">
        <f t="shared" si="7"/>
        <v>Recurso M7A</v>
      </c>
      <c r="D43" s="63" t="s">
        <v>187</v>
      </c>
      <c r="E43" s="63" t="s">
        <v>67</v>
      </c>
      <c r="F43" s="13" t="e">
        <f t="shared" ca="1" si="4"/>
        <v>#REF!</v>
      </c>
      <c r="G43" s="13" t="e">
        <f ca="1">IF($F43&lt;&gt;"",IF($G$4="Recurso",VLOOKUP($E43,OFFSET('Definición técnica de imagenes'!$A$1,MATCH($G$5,'Definición técnica de imagenes'!$A$1:$A$104,0)-1,1,COUNTIF('Definición técnica de imagenes'!$A$3:$A$102,$G$5),5),5,FALSE),'Definición técnica de imagenes'!$F$16),"")</f>
        <v>#REF!</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t="s">
        <v>200</v>
      </c>
      <c r="K43" s="65"/>
    </row>
    <row r="44" spans="1:15" s="11" customFormat="1" ht="67.5">
      <c r="A44" s="12" t="e">
        <f t="shared" si="6"/>
        <v>#REF!</v>
      </c>
      <c r="B44" s="62" t="s">
        <v>188</v>
      </c>
      <c r="C44" s="20" t="str">
        <f t="shared" si="7"/>
        <v>Recurso M7A</v>
      </c>
      <c r="D44" s="63" t="s">
        <v>187</v>
      </c>
      <c r="E44" s="63" t="s">
        <v>67</v>
      </c>
      <c r="F44" s="13" t="e">
        <f t="shared" ca="1" si="4"/>
        <v>#REF!</v>
      </c>
      <c r="G44" s="13" t="e">
        <f ca="1">IF($F44&lt;&gt;"",IF($G$4="Recurso",VLOOKUP($E44,OFFSET('Definición técnica de imagenes'!$A$1,MATCH($G$5,'Definición técnica de imagenes'!$A$1:$A$104,0)-1,1,COUNTIF('Definición técnica de imagenes'!$A$3:$A$102,$G$5),5),5,FALSE),'Definición técnica de imagenes'!$F$16),"")</f>
        <v>#REF!</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t="s">
        <v>201</v>
      </c>
      <c r="K44" s="65"/>
    </row>
    <row r="45" spans="1:15" s="11" customFormat="1" ht="108">
      <c r="A45" s="12" t="e">
        <f t="shared" si="6"/>
        <v>#REF!</v>
      </c>
      <c r="B45" s="62" t="s">
        <v>188</v>
      </c>
      <c r="C45" s="20" t="str">
        <f t="shared" si="7"/>
        <v>Recurso M7A</v>
      </c>
      <c r="D45" s="63" t="s">
        <v>187</v>
      </c>
      <c r="E45" s="63" t="s">
        <v>155</v>
      </c>
      <c r="F45" s="13" t="e">
        <f t="shared" ca="1" si="4"/>
        <v>#REF!</v>
      </c>
      <c r="G45" s="13" t="e">
        <f ca="1">IF($F45&lt;&gt;"",IF($G$4="Recurso",VLOOKUP($E45,OFFSET('Definición técnica de imagenes'!$A$1,MATCH($G$5,'Definición técnica de imagenes'!$A$1:$A$104,0)-1,1,COUNTIF('Definición técnica de imagenes'!$A$3:$A$102,$G$5),5),5,FALSE),'Definición técnica de imagenes'!$F$16),"")</f>
        <v>#REF!</v>
      </c>
      <c r="H45" s="13" t="e">
        <f t="shared" ca="1" si="5"/>
        <v>#REF!</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500 x 500 px</v>
      </c>
      <c r="J45" s="63" t="s">
        <v>224</v>
      </c>
      <c r="K45" s="65"/>
    </row>
    <row r="46" spans="1:15" s="11" customFormat="1" ht="108">
      <c r="A46" s="12" t="e">
        <f t="shared" si="6"/>
        <v>#REF!</v>
      </c>
      <c r="B46" s="62" t="s">
        <v>188</v>
      </c>
      <c r="C46" s="20" t="str">
        <f t="shared" si="7"/>
        <v>Recurso M7A</v>
      </c>
      <c r="D46" s="63" t="s">
        <v>187</v>
      </c>
      <c r="E46" s="63" t="s">
        <v>67</v>
      </c>
      <c r="F46" s="13" t="e">
        <f t="shared" ca="1" si="4"/>
        <v>#REF!</v>
      </c>
      <c r="G46" s="13" t="e">
        <f ca="1">IF($F46&lt;&gt;"",IF($G$4="Recurso",VLOOKUP($E46,OFFSET('Definición técnica de imagenes'!$A$1,MATCH($G$5,'Definición técnica de imagenes'!$A$1:$A$104,0)-1,1,COUNTIF('Definición técnica de imagenes'!$A$3:$A$102,$G$5),5),5,FALSE),'Definición técnica de imagenes'!$F$16),"")</f>
        <v>#REF!</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t="s">
        <v>225</v>
      </c>
      <c r="K46" s="65"/>
    </row>
    <row r="47" spans="1:15" s="11" customFormat="1" ht="108">
      <c r="A47" s="12" t="e">
        <f t="shared" si="6"/>
        <v>#REF!</v>
      </c>
      <c r="B47" s="62" t="s">
        <v>188</v>
      </c>
      <c r="C47" s="20" t="str">
        <f t="shared" si="7"/>
        <v>Recurso M7A</v>
      </c>
      <c r="D47" s="63" t="s">
        <v>187</v>
      </c>
      <c r="E47" s="63" t="s">
        <v>67</v>
      </c>
      <c r="F47" s="13" t="e">
        <f t="shared" ca="1" si="4"/>
        <v>#REF!</v>
      </c>
      <c r="G47" s="13" t="e">
        <f ca="1">IF($F47&lt;&gt;"",IF($G$4="Recurso",VLOOKUP($E47,OFFSET('Definición técnica de imagenes'!$A$1,MATCH($G$5,'Definición técnica de imagenes'!$A$1:$A$104,0)-1,1,COUNTIF('Definición técnica de imagenes'!$A$3:$A$102,$G$5),5),5,FALSE),'Definición técnica de imagenes'!$F$16),"")</f>
        <v>#REF!</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t="s">
        <v>226</v>
      </c>
      <c r="K47" s="65"/>
    </row>
    <row r="48" spans="1:15" s="11" customFormat="1" ht="108">
      <c r="A48" s="12" t="e">
        <f t="shared" si="6"/>
        <v>#REF!</v>
      </c>
      <c r="B48" s="62" t="s">
        <v>188</v>
      </c>
      <c r="C48" s="20" t="str">
        <f t="shared" si="7"/>
        <v>Recurso M7A</v>
      </c>
      <c r="D48" s="63" t="s">
        <v>187</v>
      </c>
      <c r="E48" s="63" t="s">
        <v>67</v>
      </c>
      <c r="F48" s="13" t="e">
        <f t="shared" ca="1" si="4"/>
        <v>#REF!</v>
      </c>
      <c r="G48" s="13" t="e">
        <f ca="1">IF($F48&lt;&gt;"",IF($G$4="Recurso",VLOOKUP($E48,OFFSET('Definición técnica de imagenes'!$A$1,MATCH($G$5,'Definición técnica de imagenes'!$A$1:$A$104,0)-1,1,COUNTIF('Definición técnica de imagenes'!$A$3:$A$102,$G$5),5),5,FALSE),'Definición técnica de imagenes'!$F$16),"")</f>
        <v>#REF!</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t="s">
        <v>227</v>
      </c>
      <c r="K48" s="65"/>
    </row>
    <row r="49" spans="1:11" s="11" customFormat="1" ht="121.5">
      <c r="A49" s="12" t="e">
        <f t="shared" si="6"/>
        <v>#REF!</v>
      </c>
      <c r="B49" s="62" t="s">
        <v>188</v>
      </c>
      <c r="C49" s="20" t="str">
        <f t="shared" si="7"/>
        <v>Recurso M7A</v>
      </c>
      <c r="D49" s="63" t="s">
        <v>187</v>
      </c>
      <c r="E49" s="63" t="s">
        <v>67</v>
      </c>
      <c r="F49" s="13" t="e">
        <f t="shared" ca="1" si="4"/>
        <v>#REF!</v>
      </c>
      <c r="G49" s="13" t="e">
        <f ca="1">IF($F49&lt;&gt;"",IF($G$4="Recurso",VLOOKUP($E49,OFFSET('Definición técnica de imagenes'!$A$1,MATCH($G$5,'Definición técnica de imagenes'!$A$1:$A$104,0)-1,1,COUNTIF('Definición técnica de imagenes'!$A$3:$A$102,$G$5),5),5,FALSE),'Definición técnica de imagenes'!$F$16),"")</f>
        <v>#REF!</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t="s">
        <v>228</v>
      </c>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ColWidth="11" defaultRowHeight="15" x14ac:dyDescent="0"/>
  <cols>
    <col min="1" max="1" width="72.1640625" style="22" customWidth="1"/>
    <col min="2" max="2" width="11" style="22"/>
    <col min="3" max="3" width="13.6640625" style="22" customWidth="1"/>
    <col min="4" max="4" width="11.1640625" style="22" customWidth="1"/>
    <col min="5" max="7" width="11" style="22"/>
    <col min="8" max="11" width="11" style="22" hidden="1" customWidth="1"/>
    <col min="12" max="16384" width="11" style="22"/>
  </cols>
  <sheetData>
    <row r="1" spans="1:11" ht="16.5" thickBot="1">
      <c r="A1" s="91" t="s">
        <v>38</v>
      </c>
      <c r="B1" s="92"/>
      <c r="C1" s="92"/>
      <c r="D1" s="92"/>
      <c r="E1" s="92"/>
      <c r="F1" s="93"/>
    </row>
    <row r="2" spans="1:11">
      <c r="A2" s="30" t="s">
        <v>42</v>
      </c>
      <c r="B2" s="31"/>
      <c r="C2" s="94" t="s">
        <v>13</v>
      </c>
      <c r="D2" s="95"/>
      <c r="E2" s="96"/>
      <c r="F2" s="32"/>
    </row>
    <row r="3" spans="1:11" ht="63">
      <c r="A3" s="33" t="s">
        <v>43</v>
      </c>
      <c r="B3" s="31"/>
      <c r="C3" s="100" t="s">
        <v>14</v>
      </c>
      <c r="D3" s="101"/>
      <c r="E3" s="102"/>
      <c r="F3" s="32"/>
      <c r="H3" s="22" t="s">
        <v>18</v>
      </c>
      <c r="I3" s="22" t="s">
        <v>19</v>
      </c>
      <c r="J3" s="22" t="s">
        <v>20</v>
      </c>
      <c r="K3" s="22" t="s">
        <v>52</v>
      </c>
    </row>
    <row r="4" spans="1:11" ht="31.5">
      <c r="A4" s="30" t="s">
        <v>44</v>
      </c>
      <c r="B4" s="31"/>
      <c r="C4" s="26" t="s">
        <v>15</v>
      </c>
      <c r="D4" s="25" t="s">
        <v>16</v>
      </c>
      <c r="E4" s="29" t="s">
        <v>17</v>
      </c>
      <c r="F4" s="32"/>
      <c r="H4" s="22" t="s">
        <v>21</v>
      </c>
      <c r="I4" s="22" t="s">
        <v>25</v>
      </c>
      <c r="J4" s="22">
        <v>1</v>
      </c>
      <c r="K4" s="22">
        <v>1</v>
      </c>
    </row>
    <row r="5" spans="1:11" ht="79.5" thickBot="1">
      <c r="A5" s="33" t="s">
        <v>45</v>
      </c>
      <c r="B5" s="31"/>
      <c r="C5" s="28" t="s">
        <v>35</v>
      </c>
      <c r="D5" s="103" t="str">
        <f>CONCATENATE(H21,"_",I21,"_",J21,"_CO")</f>
        <v>LE_07_04_CO</v>
      </c>
      <c r="E5" s="104"/>
      <c r="F5" s="32"/>
      <c r="H5" s="22" t="s">
        <v>22</v>
      </c>
      <c r="I5" s="22" t="s">
        <v>26</v>
      </c>
      <c r="J5" s="22">
        <v>2</v>
      </c>
      <c r="K5" s="22">
        <v>2</v>
      </c>
    </row>
    <row r="6" spans="1:11" ht="32.25" thickBot="1">
      <c r="A6" s="30" t="s">
        <v>10</v>
      </c>
      <c r="B6" s="31"/>
      <c r="C6" s="31"/>
      <c r="D6" s="31"/>
      <c r="E6" s="31"/>
      <c r="F6" s="32"/>
      <c r="H6" s="22" t="s">
        <v>23</v>
      </c>
      <c r="I6" s="22" t="s">
        <v>27</v>
      </c>
      <c r="J6" s="22">
        <v>3</v>
      </c>
      <c r="K6" s="22">
        <v>3</v>
      </c>
    </row>
    <row r="7" spans="1:11" ht="48" thickBot="1">
      <c r="A7" s="33" t="s">
        <v>11</v>
      </c>
      <c r="B7" s="31"/>
      <c r="C7" s="59" t="s">
        <v>119</v>
      </c>
      <c r="D7" s="89" t="str">
        <f>CONCATENATE("SolicitudGrafica_",D5,".xls")</f>
        <v>SolicitudGrafica_LE_07_04_CO.xls</v>
      </c>
      <c r="E7" s="89"/>
      <c r="F7" s="90"/>
      <c r="H7" s="22" t="s">
        <v>24</v>
      </c>
      <c r="I7" s="22" t="s">
        <v>28</v>
      </c>
      <c r="J7" s="22">
        <v>4</v>
      </c>
      <c r="K7" s="22">
        <v>4</v>
      </c>
    </row>
    <row r="8" spans="1:11" ht="47.25">
      <c r="A8" s="33" t="s">
        <v>53</v>
      </c>
      <c r="B8" s="31"/>
      <c r="C8" s="31"/>
      <c r="D8" s="31"/>
      <c r="E8" s="31"/>
      <c r="F8" s="32"/>
      <c r="I8" s="22" t="s">
        <v>29</v>
      </c>
      <c r="J8" s="22">
        <v>5</v>
      </c>
      <c r="K8" s="22">
        <v>5</v>
      </c>
    </row>
    <row r="9" spans="1:11" ht="47.25">
      <c r="A9" s="33" t="s">
        <v>12</v>
      </c>
      <c r="B9" s="31"/>
      <c r="C9" s="31"/>
      <c r="D9" s="31"/>
      <c r="E9" s="31"/>
      <c r="F9" s="32"/>
      <c r="I9" s="22" t="s">
        <v>30</v>
      </c>
      <c r="J9" s="22">
        <v>6</v>
      </c>
      <c r="K9" s="22">
        <v>6</v>
      </c>
    </row>
    <row r="10" spans="1:11" ht="32.25" thickBot="1">
      <c r="A10" s="34" t="s">
        <v>36</v>
      </c>
      <c r="B10" s="35"/>
      <c r="C10" s="35"/>
      <c r="D10" s="35"/>
      <c r="E10" s="35"/>
      <c r="F10" s="36"/>
      <c r="I10" s="22" t="s">
        <v>31</v>
      </c>
      <c r="J10" s="22">
        <v>7</v>
      </c>
      <c r="K10" s="22">
        <v>7</v>
      </c>
    </row>
    <row r="11" spans="1:11">
      <c r="I11" s="22" t="s">
        <v>32</v>
      </c>
      <c r="J11" s="22">
        <v>8</v>
      </c>
      <c r="K11" s="22">
        <v>8</v>
      </c>
    </row>
    <row r="12" spans="1:11" ht="16.5" thickBot="1">
      <c r="I12" s="22" t="s">
        <v>37</v>
      </c>
      <c r="J12" s="22">
        <v>9</v>
      </c>
      <c r="K12" s="22">
        <v>9</v>
      </c>
    </row>
    <row r="13" spans="1:11">
      <c r="A13" s="91" t="s">
        <v>41</v>
      </c>
      <c r="B13" s="92"/>
      <c r="C13" s="92"/>
      <c r="D13" s="92"/>
      <c r="E13" s="92"/>
      <c r="F13" s="93"/>
      <c r="I13" s="22" t="s">
        <v>33</v>
      </c>
      <c r="J13" s="22">
        <v>10</v>
      </c>
      <c r="K13" s="22">
        <v>10</v>
      </c>
    </row>
    <row r="14" spans="1:11" ht="16.5" thickBot="1">
      <c r="A14" s="33"/>
      <c r="B14" s="31"/>
      <c r="C14" s="31"/>
      <c r="D14" s="31"/>
      <c r="E14" s="31"/>
      <c r="F14" s="32"/>
      <c r="I14" s="22" t="s">
        <v>34</v>
      </c>
      <c r="J14" s="22">
        <v>11</v>
      </c>
      <c r="K14" s="22">
        <v>11</v>
      </c>
    </row>
    <row r="15" spans="1:11">
      <c r="A15" s="30" t="s">
        <v>46</v>
      </c>
      <c r="B15" s="31"/>
      <c r="C15" s="94" t="s">
        <v>49</v>
      </c>
      <c r="D15" s="95"/>
      <c r="E15" s="95"/>
      <c r="F15" s="96"/>
      <c r="J15" s="22">
        <v>12</v>
      </c>
      <c r="K15" s="22">
        <v>12</v>
      </c>
    </row>
    <row r="16" spans="1:11" ht="67.25" customHeight="1">
      <c r="A16" s="33" t="s">
        <v>47</v>
      </c>
      <c r="B16" s="31"/>
      <c r="C16" s="26" t="s">
        <v>15</v>
      </c>
      <c r="D16" s="25" t="s">
        <v>16</v>
      </c>
      <c r="E16" s="25" t="s">
        <v>17</v>
      </c>
      <c r="F16" s="27" t="s">
        <v>50</v>
      </c>
      <c r="J16" s="22">
        <v>13</v>
      </c>
      <c r="K16" s="22">
        <v>13</v>
      </c>
    </row>
    <row r="17" spans="1:11" ht="32" customHeight="1" thickBot="1">
      <c r="A17" s="30" t="s">
        <v>44</v>
      </c>
      <c r="B17" s="31"/>
      <c r="C17" s="28" t="s">
        <v>35</v>
      </c>
      <c r="D17" s="97" t="str">
        <f>CONCATENATE(H21,"_",I21,"_",J21,"_",K45)</f>
        <v>LE_07_04_REC10</v>
      </c>
      <c r="E17" s="98"/>
      <c r="F17" s="99"/>
      <c r="J17" s="22">
        <v>14</v>
      </c>
      <c r="K17" s="22">
        <v>14</v>
      </c>
    </row>
    <row r="18" spans="1:11" ht="79.5" thickBot="1">
      <c r="A18" s="33" t="s">
        <v>48</v>
      </c>
      <c r="B18" s="31"/>
      <c r="C18" s="59" t="s">
        <v>120</v>
      </c>
      <c r="D18" s="89" t="str">
        <f>CONCATENATE("SolicitudGrafica_",D17,".xls")</f>
        <v>SolicitudGrafica_LE_07_04_REC10.xls</v>
      </c>
      <c r="E18" s="89"/>
      <c r="F18" s="90"/>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825500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12700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12700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12700</xdr:rowOff>
                  </from>
                  <to>
                    <xdr:col>2</xdr:col>
                    <xdr:colOff>1041400</xdr:colOff>
                    <xdr:row>4</xdr:row>
                    <xdr:rowOff>241300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12700</xdr:rowOff>
                  </from>
                  <to>
                    <xdr:col>3</xdr:col>
                    <xdr:colOff>863600</xdr:colOff>
                    <xdr:row>4</xdr:row>
                    <xdr:rowOff>241300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25400</xdr:colOff>
                    <xdr:row>4</xdr:row>
                    <xdr:rowOff>12700</xdr:rowOff>
                  </from>
                  <to>
                    <xdr:col>5</xdr:col>
                    <xdr:colOff>12700</xdr:colOff>
                    <xdr:row>4</xdr:row>
                    <xdr:rowOff>241300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6640625" defaultRowHeight="15" x14ac:dyDescent="0"/>
  <cols>
    <col min="1" max="1" width="21" style="22" customWidth="1"/>
    <col min="2" max="2" width="24.1640625" style="22" customWidth="1"/>
    <col min="3" max="3" width="16.83203125" style="22" customWidth="1"/>
    <col min="4" max="4" width="12.6640625" style="22" customWidth="1"/>
    <col min="5" max="5" width="6.6640625" style="22" customWidth="1"/>
    <col min="6" max="7" width="12.6640625" style="22" customWidth="1"/>
    <col min="8" max="8" width="24.5" style="22" customWidth="1"/>
    <col min="9" max="9" width="27.1640625" style="22" customWidth="1"/>
    <col min="10" max="10" width="44.5" style="22" customWidth="1"/>
    <col min="11" max="16384" width="10.6640625" style="22"/>
  </cols>
  <sheetData>
    <row r="1" spans="1:10">
      <c r="A1" s="106" t="s">
        <v>56</v>
      </c>
      <c r="B1" s="106" t="s">
        <v>149</v>
      </c>
      <c r="C1" s="106" t="s">
        <v>63</v>
      </c>
      <c r="D1" s="106" t="s">
        <v>64</v>
      </c>
      <c r="E1" s="106" t="s">
        <v>5</v>
      </c>
      <c r="F1" s="106" t="s">
        <v>65</v>
      </c>
      <c r="G1" s="106" t="s">
        <v>66</v>
      </c>
      <c r="H1" s="105" t="s">
        <v>68</v>
      </c>
      <c r="I1" s="105"/>
    </row>
    <row r="2" spans="1:10">
      <c r="A2" s="106"/>
      <c r="B2" s="106"/>
      <c r="C2" s="106"/>
      <c r="D2" s="106"/>
      <c r="E2" s="106"/>
      <c r="F2" s="106"/>
      <c r="G2" s="106"/>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0"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4" customFormat="1" ht="14.75" customHeight="1">
      <c r="A15" s="72" t="s">
        <v>96</v>
      </c>
      <c r="B15" s="72"/>
      <c r="C15" s="72" t="s">
        <v>97</v>
      </c>
      <c r="D15" s="73" t="s">
        <v>98</v>
      </c>
      <c r="E15" s="72" t="s">
        <v>93</v>
      </c>
      <c r="F15" s="72" t="s">
        <v>117</v>
      </c>
      <c r="G15" s="72"/>
      <c r="H15" s="73" t="s">
        <v>122</v>
      </c>
      <c r="I15" s="72"/>
      <c r="J15" s="74"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69"/>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69"/>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5">
      <c r="A44" s="54" t="s">
        <v>111</v>
      </c>
      <c r="B44" s="54"/>
      <c r="C44" s="55" t="s">
        <v>129</v>
      </c>
      <c r="D44" s="56" t="s">
        <v>161</v>
      </c>
      <c r="E44" s="55"/>
      <c r="F44" s="55"/>
    </row>
    <row r="45" spans="1:9">
      <c r="A45" s="54" t="s">
        <v>112</v>
      </c>
      <c r="B45" s="54"/>
      <c r="C45" s="55" t="s">
        <v>130</v>
      </c>
      <c r="D45" s="56" t="s">
        <v>131</v>
      </c>
      <c r="E45" s="55"/>
      <c r="F45" s="55"/>
    </row>
    <row r="46" spans="1:9" ht="47.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mac</cp:lastModifiedBy>
  <dcterms:created xsi:type="dcterms:W3CDTF">2014-07-01T23:43:25Z</dcterms:created>
  <dcterms:modified xsi:type="dcterms:W3CDTF">2016-07-08T03:27:47Z</dcterms:modified>
</cp:coreProperties>
</file>