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Jorge\Desktop\"/>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F12" i="1"/>
  <c r="G12" i="1" s="1"/>
  <c r="H12" i="1"/>
  <c r="F11" i="1"/>
  <c r="G11" i="1" s="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I10" i="1"/>
  <c r="C10" i="1"/>
  <c r="A10" i="1"/>
  <c r="M8" i="1"/>
  <c r="M7" i="1"/>
  <c r="M6" i="1"/>
  <c r="M5" i="1"/>
  <c r="F5" i="1"/>
  <c r="M4" i="1"/>
  <c r="M3" i="1"/>
  <c r="M2" i="1"/>
  <c r="M1" i="1"/>
  <c r="E9" i="1" s="1"/>
  <c r="H10" i="1" l="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<sst xmlns="http://schemas.openxmlformats.org/spreadsheetml/2006/main" count="365" uniqueCount="190">
  <si>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</si>
  <si>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</si>
  <si>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</si>
  <si>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</si>
  <si>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</si>
  <si>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</si>
  <si>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</si>
  <si>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</si>
  <si>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</si>
  <si>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</si>
  <si>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</si>
  <si>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</si>
  <si>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</si>
  <si>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</si>
  <si>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</si>
  <si>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</si>
  <si>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</si>
  <si>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</si>
  <si>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</si>
  <si>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</si>
  <si>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</si>
  <si>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</si>
  <si>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</si>
  <si>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</si>
  <si>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</si>
  <si>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</si>
  <si>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</si>
  <si>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</si>
  <si>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</si>
  <si>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</si>
  <si>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</si>
  <si>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</si>
  <si>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</si>
  <si>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</si>
  <si>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</si>
  <si>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</si>
  <si>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</si>
  <si>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</si>
  <si>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</si>
  <si>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</si>
  <si>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</si>
  <si>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</si>
  <si>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</si>
  <si>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</si>
  <si>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</si>
  <si>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</si>
  <si>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</si>
  <si>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</si>
  <si>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</si>
  <si>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</si>
  <si>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</si>
  <si>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</si>
  <si>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</si>
  <si>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</si>
  <si>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</si>
  <si>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</si>
  <si>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</si>
  <si>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</si>
  <si>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</si>
  <si>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</si>
  <si>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</si>
  <si>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</si>
  <si>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</si>
  <si>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</si>
  <si>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</si>
  <si>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</si>
  <si>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</si>
  <si>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</si>
  <si>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</si>
  <si>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</si>
  <si>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</si>
  <si>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</si>
  <si>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</si>
  <si>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</si>
  <si>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</si>
  <si>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</si>
  <si>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</si>
  <si>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</si>
  <si>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</si>
  <si>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</si>
  <si>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</si>
  <si>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</si>
  <si>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</si>
  <si>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</si>
  <si>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</si>
  <si>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</si>
  <si>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</si>
  <si>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</si>
  <si>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</si>
  <si>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</si>
  <si>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</si>
  <si>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</si>
  <si>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</si>
  <si>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</si>
  <si>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</si>
  <si>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</si>
  <si>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</si>
  <si>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</si>
  <si>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</si>
  <si>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</si>
  <si>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</si>
  <si>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</si>
  <si>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</si>
  <si>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</si>
  <si>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</si>
  <si>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</si>
  <si>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</si>
  <si>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</si>
  <si>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</si>
  <si>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</si>
  <si>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</si>
  <si>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</si>
  <si>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</si>
  <si>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</si>
  <si>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</si>
  <si>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</si>
  <si>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</si>
  <si>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</si>
  <si>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</si>
  <si>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</si>
  <si>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</si>
  <si>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</si>
  <si>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</si>
  <si>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</si>
  <si>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</si>
  <si>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</si>
  <si>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</si>
  <si>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</si>
  <si>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</si>
  <si>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</si>
  <si>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</si>
  <si>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</si>
  <si>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</si>
  <si>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</si>
  <si>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</si>
  <si>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</si>
  <si>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</si>
  <si>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</si>
  <si>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</si>
  <si>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</si>
  <si>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</si>
  <si>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</si>
  <si>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</si>
  <si>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</si>
  <si>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</si>
  <si>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</si>
  <si>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</si>
  <si>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</si>
  <si>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</si>
  <si>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</si>
  <si>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</si>
  <si>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</si>
  <si>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</si>
  <si>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</si>
  <si>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</si>
  <si>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</si>
  <si>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</si>
  <si>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</si>
  <si>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</si>
  <si>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</si>
  <si>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</si>
  <si>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</si>
  <si>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</si>
  <si>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</si>
  <si>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</si>
  <si>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</si>
  <si>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</si>
  <si>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</si>
  <si>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</si>
  <si>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</si>
  <si>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</si>
  <si>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</si>
  <si>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</si>
  <si>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</si>
  <si>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</si>
  <si>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</si>
  <si>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</si>
  <si>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</si>
  <si>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</si>
  <si>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</si>
  <si>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</si>
  <si>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</si>
  <si>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</si>
  <si>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</si>
  <si>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</si>
  <si>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</si>
  <si>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</si>
  <si>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MA_07_10_REC190</t>
  </si>
  <si>
    <t>Las funciones y las gráficas</t>
  </si>
  <si>
    <t>Fotografía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</si>
</sst>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cellStyleXfs>
  <cellXfs count="110">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xf numFmtId="0" fontId="4" fillId="0" borderId="0" xfId="51"/>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hutterstock.com/pic-270877109/stock-photo-advanced-mechanics-maths-and-physics-in-vintage-style.html?src=W5JsQhmsG3XI03mRGz1AuQ-1-21" TargetMode="Externa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84" zoomScaleNormal="84" zoomScalePageLayoutView="140" workbookViewId="0">
      <pane ySplit="9" topLeftCell="A10" activePane="bottomLeft" state="frozen"/>
      <selection pane="bottomLeft" activeCell="E10" sqref="E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F13</v>
      </c>
    </row>
    <row r="2" spans="1:16" ht="15.75" x14ac:dyDescent="0.25">
      <c r="A2" s="1"/>
      <c r="B2" s="3" t="s">
        <v>121</v>
      </c>
      <c r="C2" s="85" t="s">
        <v>21</v>
      </c>
      <c r="D2" s="86"/>
      <c r="F2" s="78" t="s">
        <v>0</v>
      </c>
      <c r="G2" s="79"/>
      <c r="H2" s="58"/>
      <c r="I2" s="58"/>
      <c r="J2" s="14"/>
      <c r="L2" s="2" t="s">
        <v>153</v>
      </c>
      <c r="M2" s="2" t="str">
        <f ca="1">IF($N2&lt;COUNTIF('Definición técnica de imagenes'!$A$3:$A$102,$G$5),OFFSET('Definición técnica de imagenes'!$A$1,MATCH($G$5,'Definición técnica de imagenes'!$A$1:$A$104,0)-1+$N2,1,1,1),"")</f>
        <v>Simple</v>
      </c>
      <c r="N2" s="2">
        <v>0</v>
      </c>
      <c r="O2" s="2" t="str">
        <f>'Definición técnica de imagenes'!A3</f>
        <v>M3A</v>
      </c>
    </row>
    <row r="3" spans="1:16" ht="15.75" x14ac:dyDescent="0.2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Doble</v>
      </c>
      <c r="N3" s="2">
        <v>1</v>
      </c>
      <c r="O3" s="2" t="str">
        <f>'Definición técnica de imagenes'!A4</f>
        <v>M5A</v>
      </c>
    </row>
    <row r="4" spans="1:16" ht="16.5" x14ac:dyDescent="0.3">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c r="D5" s="90"/>
      <c r="E5" s="5"/>
      <c r="F5" s="37" t="str">
        <f>IF(G4="Recurso","Motor del recurso","")</f>
        <v>Motor del recurso</v>
      </c>
      <c r="G5" s="61" t="s">
        <v>95</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F13</v>
      </c>
      <c r="F9" s="57" t="s">
        <v>61</v>
      </c>
      <c r="G9" s="57" t="s">
        <v>59</v>
      </c>
      <c r="H9" s="57" t="s">
        <v>60</v>
      </c>
      <c r="I9" s="57" t="s">
        <v>114</v>
      </c>
      <c r="J9" s="18" t="s">
        <v>6</v>
      </c>
      <c r="K9" s="19" t="s">
        <v>7</v>
      </c>
      <c r="O9" s="2" t="str">
        <f>'Definición técnica de imagenes'!A11</f>
        <v>M10B</v>
      </c>
    </row>
    <row r="10" spans="1:16" s="11" customFormat="1" ht="15.75" x14ac:dyDescent="0.25">
      <c r="A10" s="12" t="str">
        <f>IF(OR(B10&lt;&gt;"",J10&lt;&gt;""),"IMG01","")</f>
        <v>IMG01</v>
      </c>
      <c r="B10" s="109">
        <v>270877109</v>
      </c>
      <c r="C10" s="20" t="str">
        <f t="shared" ref="C10:C41" si="0">IF(OR(B10&lt;&gt;"",J10&lt;&gt;""),IF($G$4="Recurso",CONCATENATE($G$4," ",$G$5),$G$4),"")</f>
        <v>Recurso F13</v>
      </c>
      <c r="D10" s="63" t="s">
        <v>189</v>
      </c>
      <c r="E10" s="63" t="s">
        <v>151</v>
      </c>
      <c r="F10" s="13" t="str">
        <f t="shared" ref="F10" ca="1" si="1">IF(OR(B10&lt;&gt;"",J10&lt;&gt;""),CONCATENATE($C$7,"_",$A10,IF($G$4="Cuaderno de Estudio","_small",CONCATENATE(IF(I10="","","n"),IF(LEFT($G$5,1)="F",".jpg",".png")))),"")</f>
        <v>MA_07_10_REC190_IMG01n.jpg</v>
      </c>
      <c r="G10" s="13" t="str">
        <f ca="1">IF($F10&lt;&gt;"",IF($G$4="Recurso",VLOOKUP($E10,OFFSET('Definición técnica de imagenes'!$A$1,MATCH($G$5,'Definición técnica de imagenes'!$A$1:$A$104,0)-1,1,COUNTIF('Definición técnica de imagenes'!$A$3:$A$102,$G$5),5),5,FALSE),'Definición técnica de imagenes'!$F$16),"")</f>
        <v>240 x 375 px</v>
      </c>
      <c r="H10" s="13" t="str">
        <f t="shared" ref="H10" ca="1" si="2">IF(AND(I10&lt;&gt;"",I10&lt;&gt;0),IF(OR(B10&lt;&gt;"",J10&lt;&gt;""),CONCATENATE($C$7,"_",$A10,IF($G$4="Cuaderno de Estudio","_zoom",CONCATENATE("a",IF(LEFT($G$5,1)="F",".jpg",".png")))),""),"")</f>
        <v>MA_07_10_REC190_IMG01a.jpg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800 x 460 px</v>
      </c>
      <c r="J10" s="63"/>
      <c r="K10" s="64"/>
      <c r="O10" s="2" t="str">
        <f>'Definición técnica de imagenes'!A12</f>
        <v>M12D</v>
      </c>
    </row>
    <row r="11" spans="1:16" s="11" customFormat="1" ht="13.9" customHeight="1" x14ac:dyDescent="0.25">
      <c r="A11" s="12" t="str">
        <f t="shared" ref="A11:A18" si="3">IF(OR(B11&lt;&gt;"",J11&lt;&gt;""),CONCATENATE(LEFT(A10,3),IF(MID(A10,4,2)+1&lt;10,CONCATENATE("0",MID(A10,4,2)+1))),"")</f>
        <v/>
      </c>
      <c r="B11" s="62"/>
      <c r="C11" s="20" t="str">
        <f t="shared" si="0"/>
        <v/>
      </c>
      <c r="D11" s="63"/>
      <c r="E11" s="63"/>
      <c r="F11" s="13" t="str">
        <f t="shared" ref="F11:F74" si="4">IF(OR(B11&lt;&gt;"",J11&lt;&gt;""),CONCATENATE($C$7,"_",$A11,IF($G$4="Cuaderno de Estudio","_small",CONCATENATE(IF(I11="","","n"),IF(LEFT($G$5,1)="F",".jpg",".png")))),"")</f>
        <v/>
      </c>
      <c r="G11" s="13" t="str">
        <f ca="1">IF($F11&lt;&gt;"",IF($G$4="Recurso",VLOOKUP($E11,OFFSET('Definición técnica de imagenes'!$A$1,MATCH($G$5,'Definición técnica de imagenes'!$A$1:$A$104,0)-1,1,COUNTIF('Definición técnica de imagenes'!$A$3:$A$102,$G$5),5),5,FALSE),'Definición técnica de imagenes'!$F$16),"")</f>
        <v/>
      </c>
      <c r="H11" s="13" t="str">
        <f t="shared" ref="H11:H74" ca="1" si="5">IF(AND(I11&lt;&gt;"",I11&lt;&gt;0),IF(OR(B11&lt;&gt;"",J11&lt;&gt;""),CONCATENATE($C$7,"_",$A11,IF($G$4="Cuaderno de Estudio","_zoom",CONCATENATE("a",IF(LEFT($G$5,1)="F",".jpg",".png")))),""),"")</f>
        <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
      </c>
      <c r="J11" s="64"/>
      <c r="K11" s="65"/>
      <c r="O11" s="2" t="str">
        <f>'Definición técnica de imagenes'!A13</f>
        <v>M101</v>
      </c>
    </row>
    <row r="12" spans="1:16" s="11" customFormat="1" x14ac:dyDescent="0.25">
      <c r="A12" s="12" t="str">
        <f t="shared" si="3"/>
        <v/>
      </c>
      <c r="B12" s="62"/>
      <c r="C12" s="20" t="str">
        <f t="shared" si="0"/>
        <v/>
      </c>
      <c r="D12" s="63"/>
      <c r="E12" s="63"/>
      <c r="F12" s="13" t="str">
        <f t="shared" si="4"/>
        <v/>
      </c>
      <c r="G12" s="13" t="str">
        <f ca="1">IF($F12&lt;&gt;"",IF($G$4="Recurso",VLOOKUP($E12,OFFSET('Definición técnica de imagenes'!$A$1,MATCH($G$5,'Definición técnica de imagenes'!$A$1:$A$104,0)-1,1,COUNTIF('Definición técnica de imagenes'!$A$3:$A$102,$G$5),5),5,FALSE),'Definición técnica de imagenes'!$F$16),"")</f>
        <v/>
      </c>
      <c r="H12" s="13" t="str">
        <f t="shared" ca="1" si="5"/>
        <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
      </c>
      <c r="J12" s="64"/>
      <c r="K12" s="64"/>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hyperlinks>
    <hyperlink ref="B10" r:id="rId1" display="http://www.shutterstock.com/pic-270877109/stock-photo-advanced-mechanics-maths-and-physics-in-vintage-style.html?src=W5JsQhmsG3XI03mRGz1AuQ-1-21"/>
  </hyperlinks>
  <pageMargins left="0.75" right="0.75" top="1" bottom="1" header="0.5" footer="0.5"/>
  <pageSetup orientation="portrait" horizontalDpi="4294967292" verticalDpi="4294967292"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Alex</cp:lastModifiedBy>
  <dcterms:created xsi:type="dcterms:W3CDTF">2014-07-01T23:43:25Z</dcterms:created>
  <dcterms:modified xsi:type="dcterms:W3CDTF">2016-03-01T05:26:14Z</dcterms:modified>
</cp:coreProperties>
</file>