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TEMA 11 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F14" i="1" l="1"/>
  <c r="G14" i="1" s="1"/>
  <c r="H14" i="1"/>
  <c r="A15" i="1"/>
  <c r="F15" i="1" l="1"/>
  <c r="G15" i="1" s="1"/>
  <c r="H15" i="1"/>
  <c r="A16" i="1"/>
  <c r="F16" i="1" l="1"/>
  <c r="G16" i="1" s="1"/>
  <c r="H16" i="1"/>
  <c r="A17" i="1"/>
  <c r="F17" i="1" l="1"/>
  <c r="G17" i="1" s="1"/>
  <c r="H17" i="1"/>
  <c r="A18" i="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<sst xmlns="http://schemas.openxmlformats.org/spreadsheetml/2006/main" count="386" uniqueCount="192">
  <si>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</si>
  <si>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</si>
  <si>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</si>
  <si>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</si>
  <si>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</si>
  <si>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</si>
  <si>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</si>
  <si>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</si>
  <si>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</si>
  <si>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</si>
  <si>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</si>
  <si>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</si>
  <si>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</si>
  <si>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</si>
  <si>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</si>
  <si>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</si>
  <si>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</si>
  <si>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</si>
  <si>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</si>
  <si>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</si>
  <si>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</si>
  <si>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</si>
  <si>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</si>
  <si>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</si>
  <si>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</si>
  <si>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</si>
  <si>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</si>
  <si>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</si>
  <si>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</si>
  <si>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</si>
  <si>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</si>
  <si>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</si>
  <si>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</si>
  <si>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</si>
  <si>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</si>
  <si>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</si>
  <si>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</si>
  <si>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</si>
  <si>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</si>
  <si>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</si>
  <si>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</si>
  <si>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</si>
  <si>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</si>
  <si>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</si>
  <si>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</si>
  <si>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</si>
  <si>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</si>
  <si>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</si>
  <si>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</si>
  <si>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</si>
  <si>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</si>
  <si>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</si>
  <si>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</si>
  <si>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</si>
  <si>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</si>
  <si>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</si>
  <si>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</si>
  <si>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</si>
  <si>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</si>
  <si>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</si>
  <si>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</si>
  <si>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</si>
  <si>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</si>
  <si>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</si>
  <si>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</si>
  <si>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</si>
  <si>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</si>
  <si>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</si>
  <si>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</si>
  <si>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</si>
  <si>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</si>
  <si>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</si>
  <si>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</si>
  <si>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</si>
  <si>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</si>
  <si>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</si>
  <si>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</si>
  <si>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</si>
  <si>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</si>
  <si>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</si>
  <si>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</si>
  <si>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</si>
  <si>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</si>
  <si>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</si>
  <si>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</si>
  <si>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</si>
  <si>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</si>
  <si>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</si>
  <si>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</si>
  <si>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</si>
  <si>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</si>
  <si>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</si>
  <si>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</si>
  <si>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</si>
  <si>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</si>
  <si>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</si>
  <si>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</si>
  <si>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</si>
  <si>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</si>
  <si>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</si>
  <si>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</si>
  <si>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</si>
  <si>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</si>
  <si>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</si>
  <si>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</si>
  <si>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</si>
  <si>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</si>
  <si>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</si>
  <si>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</si>
  <si>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</si>
  <si>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</si>
  <si>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</si>
  <si>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</si>
  <si>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</si>
  <si>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</si>
  <si>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</si>
  <si>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</si>
  <si>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</si>
  <si>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</si>
  <si>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</si>
  <si>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</si>
  <si>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</si>
  <si>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</si>
  <si>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</si>
  <si>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</si>
  <si>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</si>
  <si>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</si>
  <si>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</si>
  <si>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</si>
  <si>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</si>
  <si>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</si>
  <si>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</si>
  <si>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</si>
  <si>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</si>
  <si>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</si>
  <si>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</si>
  <si>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</si>
  <si>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</si>
  <si>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</si>
  <si>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</si>
  <si>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</si>
  <si>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</si>
  <si>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</si>
  <si>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</si>
  <si>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</si>
  <si>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</si>
  <si>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</si>
  <si>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</si>
  <si>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</si>
  <si>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</si>
  <si>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</si>
  <si>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</si>
  <si>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</si>
  <si>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</si>
  <si>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</si>
  <si>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</si>
  <si>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</si>
  <si>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</si>
  <si>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</si>
  <si>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</si>
  <si>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</si>
  <si>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</si>
  <si>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</si>
  <si>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</si>
  <si>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</si>
  <si>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</si>
  <si>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</si>
  <si>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</si>
  <si>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</si>
  <si>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</si>
  <si>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</si>
  <si>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</si>
  <si>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</si>
  <si>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</si>
  <si>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</si>
  <si>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</si>
  <si>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</si>
  <si>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</si>
  <si>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</si>
  <si>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</si>
  <si>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</si>
  <si>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</si>
  <si>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</si>
  <si>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</si>
  <si>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</si>
  <si>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</si>
  <si>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</si>
  <si>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Longitudes y áreas</t>
  </si>
  <si>
    <t>ver observaciones</t>
  </si>
  <si>
    <t>MA_07_11_REC60</t>
  </si>
  <si>
    <t>Fotografía</t>
  </si>
  <si>
    <t>Ilustración en la que se muestra un pie y una regla que lo mide desde el talón a la punta del dedo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</si>
</sst>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476250</xdr:colOff>
      <xdr:row>9</xdr:row>
      <xdr:rowOff>80434</xdr:rowOff>
    </xdr:from>
    <xdr:to>
      <xdr:col>10</xdr:col>
      <xdr:colOff>2034885</xdr:colOff>
      <xdr:row>9</xdr:row>
      <xdr:rowOff>1196892</xdr:rowOff>
    </xdr:to>
    <xdr:pic>
      <xdr:nvPicPr>
        <xdr:cNvPr id="2" name="inline_image" descr="http://thumb7.shutterstock.com/display_pic_with_logo/328657/217150009/stock-photo-precise-measuring-device-217150009.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flipH="1">
          <a:off x="16827500" y="2245207"/>
          <a:ext cx="1558635" cy="11164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375228</xdr:colOff>
      <xdr:row>10</xdr:row>
      <xdr:rowOff>28864</xdr:rowOff>
    </xdr:from>
    <xdr:to>
      <xdr:col>15</xdr:col>
      <xdr:colOff>72159</xdr:colOff>
      <xdr:row>11</xdr:row>
      <xdr:rowOff>1423</xdr:rowOff>
    </xdr:to>
    <xdr:pic>
      <xdr:nvPicPr>
        <xdr:cNvPr id="3" name="inline_image" descr="http://thumb101.shutterstock.com/display_pic_with_logo/272542/318972563/stock-photo-measuring-height-of-leg-with-yard-stick-318972563.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26478" y="3607955"/>
          <a:ext cx="1948295" cy="13868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519546</xdr:colOff>
      <xdr:row>11</xdr:row>
      <xdr:rowOff>115454</xdr:rowOff>
    </xdr:from>
    <xdr:to>
      <xdr:col>10</xdr:col>
      <xdr:colOff>2172275</xdr:colOff>
      <xdr:row>11</xdr:row>
      <xdr:rowOff>1291935</xdr:rowOff>
    </xdr:to>
    <xdr:pic>
      <xdr:nvPicPr>
        <xdr:cNvPr id="4" name="inline_image" descr="http://thumb1.shutterstock.com/display_pic_with_logo/2855431/250981378/stock-photo-road-sign-miles-per-hour-250981378.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70796" y="5108863"/>
          <a:ext cx="1652729" cy="11764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558556</xdr:colOff>
      <xdr:row>13</xdr:row>
      <xdr:rowOff>158750</xdr:rowOff>
    </xdr:from>
    <xdr:to>
      <xdr:col>10</xdr:col>
      <xdr:colOff>1663123</xdr:colOff>
      <xdr:row>13</xdr:row>
      <xdr:rowOff>1705263</xdr:rowOff>
    </xdr:to>
    <xdr:pic>
      <xdr:nvPicPr>
        <xdr:cNvPr id="5" name="inline_image" descr="http://thumb7.shutterstock.com/display_pic_with_logo/94930/94930,1209736127,1/stock-photo-close-up-of-outside-of-red-shipping-container-with-handles-and-standard-weight-information-printed-12133786.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909806" y="7980795"/>
          <a:ext cx="1104567" cy="15465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634999</xdr:colOff>
      <xdr:row>11</xdr:row>
      <xdr:rowOff>1336910</xdr:rowOff>
    </xdr:from>
    <xdr:to>
      <xdr:col>10</xdr:col>
      <xdr:colOff>1793008</xdr:colOff>
      <xdr:row>13</xdr:row>
      <xdr:rowOff>128153</xdr:rowOff>
    </xdr:to>
    <xdr:pic>
      <xdr:nvPicPr>
        <xdr:cNvPr id="6" name="inline_image" descr="http://thumb7.shutterstock.com/display_pic_with_logo/63687/63687,1150317293,1/stock-photo-water-level-measure-1437895.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986249" y="6330319"/>
          <a:ext cx="1158009" cy="1619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12133786/stock-photo-close-up-of-outside-of-red-shipping-container-with-handles-and-standard-weight-information-printed.html?src=6qaQ4AyKPAv9aiDOWsaDRQ-2-78" TargetMode="External"/><Relationship Id="rId2" Type="http://schemas.openxmlformats.org/officeDocument/2006/relationships/hyperlink" Target="http://www.shutterstock.com/pic-250981378/stock-photo-road-sign-miles-per-hour.html?src=kbUwCg61ol6Fx-2HwxH73w-1-98" TargetMode="External"/><Relationship Id="rId1" Type="http://schemas.openxmlformats.org/officeDocument/2006/relationships/hyperlink" Target="http://www.shutterstock.com/pic-217150009/stock-photo-precise-measuring-device.html?src=EiW9V8BsxcJ8mZxvyXCOJQ-4-99"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shutterstock.com/pic-1437895/stock-photo-medida-del-nivel-del-agua.html?src=1qOeuDmlKXayybPEcX83xg-4-7"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66" zoomScaleNormal="66" zoomScalePageLayoutView="140" workbookViewId="0">
      <pane ySplit="9" topLeftCell="A12" activePane="bottomLeft" state="frozen"/>
      <selection pane="bottomLeft" activeCell="J14" sqref="J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111" customHeight="1" x14ac:dyDescent="0.25">
      <c r="A10" s="12" t="str">
        <f>IF(OR(B10&lt;&gt;"",J10&lt;&gt;""),"IMG01","")</f>
        <v>IMG01</v>
      </c>
      <c r="B10" s="109">
        <v>217150009</v>
      </c>
      <c r="C10" s="20" t="str">
        <f t="shared" ref="C10:C41" si="0">IF(OR(B10&lt;&gt;"",J10&lt;&gt;""),IF($G$4="Recurso",CONCATENATE($G$4," ",$G$5),$G$4),"")</f>
        <v>Recurso F6B</v>
      </c>
      <c r="D10" s="63" t="s">
        <v>190</v>
      </c>
      <c r="E10" s="63" t="s">
        <v>155</v>
      </c>
      <c r="F10" s="13" t="str">
        <f t="shared" ref="F10" ca="1" si="1">IF(OR(B10&lt;&gt;"",J10&lt;&gt;""),CONCATENATE($C$7,"_",$A10,IF($G$4="Cuaderno de Estudio","_small",CONCATENATE(IF(I10="","","n"),IF(LEFT($G$5,1)="F",".jpg",".png")))),"")</f>
        <v>MA_07_11_REC60_IMG01n.jpg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MA_07_11_REC60_IMG01a.jpg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c r="K10"/>
      <c r="O10" s="2" t="str">
        <f>'Definición técnica de imagenes'!A12</f>
        <v>M12D</v>
      </c>
    </row>
    <row r="11" spans="1:16" s="11" customFormat="1" ht="111" customHeight="1" x14ac:dyDescent="0.25">
      <c r="A11" s="12" t="str">
        <f t="shared" ref="A11:A18" si="3">IF(OR(B11&lt;&gt;"",J11&lt;&gt;""),CONCATENATE(LEFT(A10,3),IF(MID(A10,4,2)+1&lt;10,CONCATENATE("0",MID(A10,4,2)+1))),"")</f>
        <v>IMG02</v>
      </c>
      <c r="B11" s="62" t="s">
        <v>188</v>
      </c>
      <c r="C11" s="20" t="str">
        <f t="shared" si="0"/>
        <v>Recurso F6B</v>
      </c>
      <c r="D11" s="63" t="s">
        <v>190</v>
      </c>
      <c r="E11" s="63" t="s">
        <v>155</v>
      </c>
      <c r="F11" s="13" t="str">
        <f t="shared" ref="F11:F74" ca="1" si="4">IF(OR(B11&lt;&gt;"",J11&lt;&gt;""),CONCATENATE($C$7,"_",$A11,IF($G$4="Cuaderno de Estudio","_small",CONCATENATE(IF(I11="","","n"),IF(LEFT($G$5,1)="F",".jpg",".png")))),"")</f>
        <v>MA_07_11_REC60_IMG02n.jpg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MA_07_11_REC60_IMG02a.jpg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191</v>
      </c>
      <c r="K11"/>
      <c r="O11" s="2" t="str">
        <f>'Definición técnica de imagenes'!A13</f>
        <v>M101</v>
      </c>
    </row>
    <row r="12" spans="1:16" s="11" customFormat="1" ht="111" customHeight="1" x14ac:dyDescent="0.25">
      <c r="A12" s="12" t="str">
        <f t="shared" si="3"/>
        <v>IMG03</v>
      </c>
      <c r="B12" s="109">
        <v>250981378</v>
      </c>
      <c r="C12" s="20" t="str">
        <f t="shared" si="0"/>
        <v>Recurso F6B</v>
      </c>
      <c r="D12" s="63" t="s">
        <v>190</v>
      </c>
      <c r="E12" s="63" t="s">
        <v>155</v>
      </c>
      <c r="F12" s="13" t="str">
        <f t="shared" ca="1" si="4"/>
        <v>MA_07_11_REC60_IMG03n.jpg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MA_07_11_REC60_IMG03a.jpg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c r="O12" s="2" t="str">
        <f>'Definición técnica de imagenes'!A18</f>
        <v>Diaporama F1</v>
      </c>
    </row>
    <row r="13" spans="1:16" s="11" customFormat="1" ht="111" customHeight="1" x14ac:dyDescent="0.25">
      <c r="A13" s="12" t="str">
        <f t="shared" si="3"/>
        <v>IMG04</v>
      </c>
      <c r="B13" s="109">
        <v>1437895</v>
      </c>
      <c r="C13" s="20" t="str">
        <f t="shared" si="0"/>
        <v>Recurso F6B</v>
      </c>
      <c r="D13" s="63" t="s">
        <v>190</v>
      </c>
      <c r="E13" s="63" t="s">
        <v>155</v>
      </c>
      <c r="F13" s="13" t="str">
        <f t="shared" ca="1" si="4"/>
        <v>MA_07_11_REC60_IMG04n.jpg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MA_07_11_REC60_IMG04a.jpg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c r="O13" s="2" t="str">
        <f>'Definición técnica de imagenes'!A19</f>
        <v>F4</v>
      </c>
    </row>
    <row r="14" spans="1:16" s="11" customFormat="1" ht="153" customHeight="1" x14ac:dyDescent="0.25">
      <c r="A14" s="12" t="str">
        <f t="shared" si="3"/>
        <v>IMG05</v>
      </c>
      <c r="B14" s="109">
        <v>12133786</v>
      </c>
      <c r="C14" s="20" t="str">
        <f t="shared" si="0"/>
        <v>Recurso F6B</v>
      </c>
      <c r="D14" s="63" t="s">
        <v>190</v>
      </c>
      <c r="E14" s="63" t="s">
        <v>155</v>
      </c>
      <c r="F14" s="13" t="str">
        <f t="shared" ca="1" si="4"/>
        <v>MA_07_11_REC60_IMG05n.jpg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MA_07_11_REC60_IMG05a.jpg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c r="O14" s="2" t="str">
        <f>'Definición técnica de imagenes'!A22</f>
        <v>F6</v>
      </c>
    </row>
    <row r="15" spans="1:16" s="11" customFormat="1" ht="111" customHeight="1" x14ac:dyDescent="0.25">
      <c r="A15" s="12" t="str">
        <f t="shared" si="3"/>
        <v>IMG06</v>
      </c>
      <c r="B15" s="62" t="s">
        <v>188</v>
      </c>
      <c r="C15" s="20" t="str">
        <f t="shared" si="0"/>
        <v>Recurso F6B</v>
      </c>
      <c r="D15" s="63" t="s">
        <v>190</v>
      </c>
      <c r="E15" s="63" t="s">
        <v>155</v>
      </c>
      <c r="F15" s="13" t="str">
        <f t="shared" ca="1" si="4"/>
        <v>MA_07_11_REC60_IMG06n.jpg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MA_07_11_REC60_IMG06a.jpg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c r="O15" s="2" t="str">
        <f>'Definición técnica de imagenes'!A24</f>
        <v>F6B</v>
      </c>
    </row>
    <row r="16" spans="1:16" s="11" customFormat="1" ht="111" customHeight="1" x14ac:dyDescent="0.3">
      <c r="A16" s="12" t="str">
        <f t="shared" si="3"/>
        <v>IMG07</v>
      </c>
      <c r="B16" s="62" t="s">
        <v>188</v>
      </c>
      <c r="C16" s="20" t="str">
        <f t="shared" si="0"/>
        <v>Recurso F6B</v>
      </c>
      <c r="D16" s="63" t="s">
        <v>190</v>
      </c>
      <c r="E16" s="63" t="s">
        <v>155</v>
      </c>
      <c r="F16" s="13" t="str">
        <f t="shared" ca="1" si="4"/>
        <v>MA_07_11_REC60_IMG07n.jpg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MA_07_11_REC60_IMG07a.jpg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c r="O16" s="2" t="str">
        <f>'Definición técnica de imagenes'!A25</f>
        <v>F7</v>
      </c>
    </row>
    <row r="17" spans="1:15" s="11" customFormat="1" ht="111" customHeight="1" x14ac:dyDescent="0.25">
      <c r="A17" s="12" t="str">
        <f t="shared" si="3"/>
        <v>IMG08</v>
      </c>
      <c r="B17" s="62" t="s">
        <v>188</v>
      </c>
      <c r="C17" s="20" t="str">
        <f t="shared" si="0"/>
        <v>Recurso F6B</v>
      </c>
      <c r="D17" s="63" t="s">
        <v>190</v>
      </c>
      <c r="E17" s="63" t="s">
        <v>155</v>
      </c>
      <c r="F17" s="13" t="str">
        <f t="shared" ca="1" si="4"/>
        <v>MA_07_11_REC60_IMG08n.jpg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MA_07_11_REC60_IMG08a.jpg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c r="O17" s="2" t="str">
        <f>'Definición técnica de imagenes'!A27</f>
        <v>F7B</v>
      </c>
    </row>
    <row r="18" spans="1:15" s="11" customFormat="1" ht="111" customHeight="1" x14ac:dyDescent="0.25">
      <c r="A18" s="12" t="str">
        <f t="shared" si="3"/>
        <v>IMG09</v>
      </c>
      <c r="B18" s="62" t="s">
        <v>188</v>
      </c>
      <c r="C18" s="20" t="str">
        <f t="shared" si="0"/>
        <v>Recurso F6B</v>
      </c>
      <c r="D18" s="63"/>
      <c r="E18" s="63"/>
      <c r="F18" s="13" t="e">
        <f t="shared" ca="1" si="4"/>
        <v>#N/A</v>
      </c>
      <c r="G18" s="13" t="e">
        <f ca="1">IF($F18&lt;&gt;"",IF($G$4="Recurso",VLOOKUP($E18,OFFSET('Definición técnica de imagenes'!$A$1,MATCH($G$5,'Definición técnica de imagenes'!$A$1:$A$104,0)-1,1,COUNTIF('Definición técnica de imagenes'!$A$3:$A$102,$G$5),5),5,FALSE),'Definición técnica de imagenes'!$F$16),"")</f>
        <v>#N/A</v>
      </c>
      <c r="H18" s="13" t="e">
        <f t="shared" ca="1" si="5"/>
        <v>#N/A</v>
      </c>
      <c r="I18" s="13" t="e">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#N/A</v>
      </c>
      <c r="J18" s="66"/>
      <c r="K18" s="66"/>
      <c r="O18" s="2" t="str">
        <f>'Definición técnica de imagenes'!A30</f>
        <v>F8</v>
      </c>
    </row>
    <row r="19" spans="1:15" s="11" customFormat="1" ht="111" customHeight="1" x14ac:dyDescent="0.3">
      <c r="A19" s="12" t="str">
        <f t="shared" ref="A19:A50" si="6">IF(OR(B19&lt;&gt;"",J19&lt;&gt;""),CONCATENATE(LEFT(A18,3),IF(MID(A18,4,2)+1&lt;10,CONCATENATE("0",MID(A18,4,2)+1),MID(A18,4,2)+1)),"")</f>
        <v>IMG10</v>
      </c>
      <c r="B19" s="62" t="s">
        <v>188</v>
      </c>
      <c r="C19" s="20" t="str">
        <f t="shared" si="0"/>
        <v>Recurso F6B</v>
      </c>
      <c r="D19" s="63"/>
      <c r="E19" s="63"/>
      <c r="F19" s="13" t="e">
        <f t="shared" ca="1" si="4"/>
        <v>#N/A</v>
      </c>
      <c r="G19" s="13" t="e">
        <f ca="1">IF($F19&lt;&gt;"",IF($G$4="Recurso",VLOOKUP($E19,OFFSET('Definición técnica de imagenes'!$A$1,MATCH($G$5,'Definición técnica de imagenes'!$A$1:$A$104,0)-1,1,COUNTIF('Definición técnica de imagenes'!$A$3:$A$102,$G$5),5),5,FALSE),'Definición técnica de imagenes'!$F$16),"")</f>
        <v>#N/A</v>
      </c>
      <c r="H19" s="13" t="e">
        <f t="shared" ca="1" si="5"/>
        <v>#N/A</v>
      </c>
      <c r="I19" s="13" t="e">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#N/A</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217150009/stock-photo-precise-measuring-device.html?src=EiW9V8BsxcJ8mZxvyXCOJQ-4-99"/>
    <hyperlink ref="B12" r:id="rId2" display="http://www.shutterstock.com/pic-250981378/stock-photo-road-sign-miles-per-hour.html?src=kbUwCg61ol6Fx-2HwxH73w-1-98"/>
    <hyperlink ref="B14" r:id="rId3" display="http://www.shutterstock.com/pic-12133786/stock-photo-close-up-of-outside-of-red-shipping-container-with-handles-and-standard-weight-information-printed.html?src=6qaQ4AyKPAv9aiDOWsaDRQ-2-78"/>
    <hyperlink ref="B13" r:id="rId4" display="http://www.shutterstock.com/pic-1437895/stock-photo-medida-del-nivel-del-agua.html?src=1qOeuDmlKXayybPEcX83xg-4-7"/>
  </hyperlinks>
  <pageMargins left="0.75" right="0.75" top="1" bottom="1" header="0.5" footer="0.5"/>
  <pageSetup orientation="portrait" horizontalDpi="4294967292" verticalDpi="4294967292" r:id="rId5"/>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2016-01-19T00:39:13Z</dcterms:modified>
</cp:coreProperties>
</file>